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4770" activeTab="2"/>
  </bookViews>
  <sheets>
    <sheet name="FSR-LFT" sheetId="1" r:id="rId1"/>
    <sheet name="REALES" sheetId="2" r:id="rId2"/>
    <sheet name="IMSS1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<sst xmlns="http://schemas.openxmlformats.org/spreadsheetml/2006/main" count="185" uniqueCount="140">
  <si>
    <t>(DICAL)</t>
  </si>
  <si>
    <t>(DIAGI)</t>
  </si>
  <si>
    <t>(PIVAC)</t>
  </si>
  <si>
    <t>(DIPER)</t>
  </si>
  <si>
    <t>DIAS CALENDARIO</t>
  </si>
  <si>
    <t>DIAS DE AGUINALDO</t>
  </si>
  <si>
    <t>DIAS POR PRIMA VACACIONAL</t>
  </si>
  <si>
    <t>DIAS DE PERCEPCION PAGADOS AL AÑO</t>
  </si>
  <si>
    <t>(DIDOM)</t>
  </si>
  <si>
    <t>(DIVAC)</t>
  </si>
  <si>
    <t>(DIFEO)</t>
  </si>
  <si>
    <t>(DIPEC)</t>
  </si>
  <si>
    <t>(DINLA)</t>
  </si>
  <si>
    <t>DIAS DOMINGO</t>
  </si>
  <si>
    <t>DIAS DE VACACIONES</t>
  </si>
  <si>
    <t>DIAS FESTIVOS OFICIALES ( POR LEY )</t>
  </si>
  <si>
    <t xml:space="preserve">DIAS PERDIDOS POR CONDICIONES DE CLIMA (LLUVIAS Y OTROS ) </t>
  </si>
  <si>
    <t>DIAS NO LABORADOS AL AÑO</t>
  </si>
  <si>
    <t>(DICLA)</t>
  </si>
  <si>
    <t>(FACTOR)</t>
  </si>
  <si>
    <t>DIAS PAGADOS/ DIAS LABORADOS  ( DIPER/DICLA )</t>
  </si>
  <si>
    <t>DIAS CALENDARIO LABORADOS AL AÑO ( DICAL-DINLA )</t>
  </si>
  <si>
    <t>DOCUMENTO</t>
  </si>
  <si>
    <t>FECHA DE INICIO:</t>
  </si>
  <si>
    <t>PLAZO DE EJECUCION DE LOS</t>
  </si>
  <si>
    <t>LICITACION No:</t>
  </si>
  <si>
    <t>PARA:</t>
  </si>
  <si>
    <t>FECHA DE TREMINACION:</t>
  </si>
  <si>
    <t>RAZON SOCIAL DEL LICITANTE</t>
  </si>
  <si>
    <t>FIRMA DEL LICITANTE</t>
  </si>
  <si>
    <t>ANALISIS DEL FACTOR DE SALARIO REAL</t>
  </si>
  <si>
    <t>POR PRESTACIONES (LEY FEDERAL DEL TRABAJO)</t>
  </si>
  <si>
    <t>DIAS FESTIVOS</t>
  </si>
  <si>
    <t>1.-</t>
  </si>
  <si>
    <t>2.-</t>
  </si>
  <si>
    <t>3.-</t>
  </si>
  <si>
    <t>4.-</t>
  </si>
  <si>
    <t>5.-</t>
  </si>
  <si>
    <t>6.-</t>
  </si>
  <si>
    <t>7.-</t>
  </si>
  <si>
    <t>8.-</t>
  </si>
  <si>
    <t xml:space="preserve">1 DE DICIEMBRE DE CADA 6 AÑOS. </t>
  </si>
  <si>
    <t>1 DE ENERO.</t>
  </si>
  <si>
    <t>5 DE FEBRERO.</t>
  </si>
  <si>
    <t>21 DE MARZO.</t>
  </si>
  <si>
    <t>1 DE MAYO.</t>
  </si>
  <si>
    <t>16 DE SEPTIEMBRE.</t>
  </si>
  <si>
    <t>20 DE NOVIEMBRE.</t>
  </si>
  <si>
    <t>25 DE DICIEMBRE.</t>
  </si>
  <si>
    <t>NOTAS:</t>
  </si>
  <si>
    <t>DIAS PERDIDOS POR...</t>
  </si>
  <si>
    <t>CLAVE</t>
  </si>
  <si>
    <t>DESCRIPCION</t>
  </si>
  <si>
    <t>GUARDERIAS Y</t>
  </si>
  <si>
    <t>CUOTAS</t>
  </si>
  <si>
    <t>ART. 147</t>
  </si>
  <si>
    <t>ART. 211</t>
  </si>
  <si>
    <t>ART. 107</t>
  </si>
  <si>
    <t>SALARIO</t>
  </si>
  <si>
    <t>MINIMO</t>
  </si>
  <si>
    <t>CNSM</t>
  </si>
  <si>
    <t>D.F.</t>
  </si>
  <si>
    <t>REAL</t>
  </si>
  <si>
    <t>BASE DE</t>
  </si>
  <si>
    <t>COTIZA-</t>
  </si>
  <si>
    <t>CION</t>
  </si>
  <si>
    <t>ART. 25</t>
  </si>
  <si>
    <t>PEON</t>
  </si>
  <si>
    <t>CADENERO</t>
  </si>
  <si>
    <t>OFICIAL ALBAÑIL</t>
  </si>
  <si>
    <t>CABO</t>
  </si>
  <si>
    <t>OFICIAL CARPINTERO</t>
  </si>
  <si>
    <t>OFICIAL PLOMERO</t>
  </si>
  <si>
    <t>OFICIAL TUBERO</t>
  </si>
  <si>
    <t>EN ESPECIE</t>
  </si>
  <si>
    <t>ART. 72 y 73</t>
  </si>
  <si>
    <t>BASE</t>
  </si>
  <si>
    <t>CxD</t>
  </si>
  <si>
    <t>FACTOR SALARIO REAL (L.F.T.)</t>
  </si>
  <si>
    <t>PRESTACIONES OBLIGATORIAS DEL IMSS</t>
  </si>
  <si>
    <t>CATEGORIA</t>
  </si>
  <si>
    <t>FACTOR DE SALARIO REAL (L.F.T.)</t>
  </si>
  <si>
    <t>ENFER. Y MATER.</t>
  </si>
  <si>
    <t>PATRON</t>
  </si>
  <si>
    <t>OBRERO</t>
  </si>
  <si>
    <t>PREST. EN DIN.</t>
  </si>
  <si>
    <t>INVALIDEZ Y VIDA</t>
  </si>
  <si>
    <t>CESANTIA EN ED.</t>
  </si>
  <si>
    <t>RIESGO DE TRAB.</t>
  </si>
  <si>
    <t>CUOTAS PATRON-OBRERO</t>
  </si>
  <si>
    <t>EMFERMEDADES Y MATERNIDAD (ARTICULO 106, FRACCION II</t>
  </si>
  <si>
    <t>A</t>
  </si>
  <si>
    <t>B</t>
  </si>
  <si>
    <t>C</t>
  </si>
  <si>
    <t>E</t>
  </si>
  <si>
    <t>F</t>
  </si>
  <si>
    <t>(L.F.T.)</t>
  </si>
  <si>
    <t>ART. 168-II</t>
  </si>
  <si>
    <t>DE</t>
  </si>
  <si>
    <t>IMSS</t>
  </si>
  <si>
    <t xml:space="preserve">TOTAL </t>
  </si>
  <si>
    <t>EN PESOS</t>
  </si>
  <si>
    <t>EN %</t>
  </si>
  <si>
    <t>DIARIO</t>
  </si>
  <si>
    <t>FACTOR</t>
  </si>
  <si>
    <t>POR</t>
  </si>
  <si>
    <t>IMPORTE</t>
  </si>
  <si>
    <t>TABLA DE SALARIOS REALES</t>
  </si>
  <si>
    <t>ART. 106</t>
  </si>
  <si>
    <t>IMPUES-</t>
  </si>
  <si>
    <t>TO</t>
  </si>
  <si>
    <t>SOBRE</t>
  </si>
  <si>
    <t>NOMINA</t>
  </si>
  <si>
    <t>NOMINAL</t>
  </si>
  <si>
    <t>I</t>
  </si>
  <si>
    <t>II</t>
  </si>
  <si>
    <t>AE2</t>
  </si>
  <si>
    <t>HOJA 1 DE 2</t>
  </si>
  <si>
    <t>TRABAJOS:</t>
  </si>
  <si>
    <t>SUBDIRECCION GENERAL DE</t>
  </si>
  <si>
    <t>CONSTRUCCION</t>
  </si>
  <si>
    <t xml:space="preserve"> DIAS POR LLUVIA</t>
  </si>
  <si>
    <t>OBRERO GENERAL</t>
  </si>
  <si>
    <t>TOPOGRAFO</t>
  </si>
  <si>
    <t>AYUDANTE</t>
  </si>
  <si>
    <t>OPER. DE COMPRESOR</t>
  </si>
  <si>
    <t>PERFORISTA (PISTOLA)</t>
  </si>
  <si>
    <t>OPER. MAQUINARIA LIG.</t>
  </si>
  <si>
    <t>OPER. MAQUINARIA PES.</t>
  </si>
  <si>
    <t>CHOPER CAMION VOLTEO</t>
  </si>
  <si>
    <t>OFICIAL PINTOR</t>
  </si>
  <si>
    <t>CHOPER CAMIONETA 3TN</t>
  </si>
  <si>
    <t>OFICIAL SOLDADOR CAL.</t>
  </si>
  <si>
    <t>TIEMPO</t>
  </si>
  <si>
    <t>EXTRA</t>
  </si>
  <si>
    <t>**</t>
  </si>
  <si>
    <r>
      <t xml:space="preserve">** LAS PRIMERAS 9 HRS. </t>
    </r>
    <r>
      <rPr>
        <b/>
        <u val="double"/>
        <sz val="8"/>
        <rFont val="Arial"/>
        <family val="2"/>
      </rPr>
      <t>SON DOBLE</t>
    </r>
    <r>
      <rPr>
        <b/>
        <sz val="8"/>
        <rFont val="Arial"/>
        <family val="2"/>
      </rPr>
      <t xml:space="preserve">, LAS CUALES NO SE CONSIDERAN PARA EL IMSS ( ARTICULO 27, FRAC. IX ) </t>
    </r>
  </si>
  <si>
    <t>( 6 DIAS POR 25% )</t>
  </si>
  <si>
    <t xml:space="preserve">DE </t>
  </si>
  <si>
    <t>COTIZACION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</si>
</sst>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0%"/>
    <numFmt numFmtId="174" formatCode="0.000%"/>
    <numFmt numFmtId="175" formatCode="0.000"/>
    <numFmt numFmtId="176" formatCode="0.0000"/>
    <numFmt numFmtId="177" formatCode="0.0%"/>
    <numFmt numFmtId="178" formatCode="0.0000%"/>
  </numFmts>
  <fonts count="1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u val="doub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3" fillId="0" borderId="1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8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74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1" fillId="2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2" fontId="1" fillId="2" borderId="12" xfId="0" applyNumberFormat="1" applyFont="1" applyFill="1" applyBorder="1" applyAlignment="1">
      <alignment horizontal="center"/>
    </xf>
    <xf numFmtId="175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176" fontId="1" fillId="2" borderId="1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2" fontId="3" fillId="0" borderId="26" xfId="0" applyNumberFormat="1" applyFont="1" applyBorder="1" applyAlignment="1">
      <alignment horizontal="right"/>
    </xf>
    <xf numFmtId="172" fontId="3" fillId="0" borderId="20" xfId="0" applyNumberFormat="1" applyFont="1" applyBorder="1" applyAlignment="1">
      <alignment horizontal="right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D1"/>
    </sheetView>
  </sheetViews>
  <sheetFormatPr defaultColWidth="11.421875" defaultRowHeight="12.75"/>
  <cols>
    <col min="1" max="1" width="7.28125" style="0" customWidth="1"/>
    <col min="2" max="3" width="5.7109375" style="0" customWidth="1"/>
    <col min="4" max="4" width="7.28125" style="0" customWidth="1"/>
    <col min="5" max="5" width="5.7109375" style="0" customWidth="1"/>
    <col min="6" max="6" width="7.7109375" style="0" customWidth="1"/>
    <col min="7" max="7" width="6.8515625" style="0" customWidth="1"/>
    <col min="8" max="8" width="13.140625" style="0" customWidth="1"/>
    <col min="9" max="9" width="7.57421875" style="0" customWidth="1"/>
    <col min="10" max="10" width="7.421875" style="0" customWidth="1"/>
    <col min="11" max="11" width="5.7109375" style="0" customWidth="1"/>
    <col min="12" max="12" width="6.7109375" style="0" customWidth="1"/>
    <col min="13" max="14" width="5.7109375" style="0" customWidth="1"/>
  </cols>
  <sheetData>
    <row r="1" spans="1:14" ht="15" customHeight="1" thickTop="1">
      <c r="A1" s="97" t="s">
        <v>119</v>
      </c>
      <c r="B1" s="98"/>
      <c r="C1" s="98"/>
      <c r="D1" s="99"/>
      <c r="E1" s="74" t="s">
        <v>25</v>
      </c>
      <c r="F1" s="4"/>
      <c r="G1" s="110"/>
      <c r="H1" s="90"/>
      <c r="I1" s="19" t="s">
        <v>23</v>
      </c>
      <c r="J1" s="1"/>
      <c r="K1" s="1"/>
      <c r="L1" s="4"/>
      <c r="M1" s="13"/>
      <c r="N1" s="14"/>
    </row>
    <row r="2" spans="1:14" ht="15" customHeight="1">
      <c r="A2" s="100" t="s">
        <v>120</v>
      </c>
      <c r="B2" s="101"/>
      <c r="C2" s="101"/>
      <c r="D2" s="102"/>
      <c r="E2" s="2"/>
      <c r="F2" s="2"/>
      <c r="G2" s="2"/>
      <c r="H2" s="2"/>
      <c r="I2" s="15"/>
      <c r="J2" s="2"/>
      <c r="K2" s="2"/>
      <c r="L2" s="2"/>
      <c r="M2" s="116" t="s">
        <v>22</v>
      </c>
      <c r="N2" s="117"/>
    </row>
    <row r="3" spans="1:14" ht="15" customHeight="1">
      <c r="A3" s="15"/>
      <c r="B3" s="2"/>
      <c r="C3" s="2"/>
      <c r="D3" s="16"/>
      <c r="E3" s="23" t="s">
        <v>26</v>
      </c>
      <c r="F3" s="2"/>
      <c r="G3" s="2"/>
      <c r="H3" s="2"/>
      <c r="I3" s="20" t="s">
        <v>27</v>
      </c>
      <c r="J3" s="2"/>
      <c r="K3" s="2"/>
      <c r="L3" s="5"/>
      <c r="M3" s="15"/>
      <c r="N3" s="16"/>
    </row>
    <row r="4" spans="1:14" ht="15" customHeight="1" thickBot="1">
      <c r="A4" s="15"/>
      <c r="B4" s="2"/>
      <c r="C4" s="2"/>
      <c r="D4" s="16"/>
      <c r="E4" s="2"/>
      <c r="F4" s="2"/>
      <c r="G4" s="2"/>
      <c r="H4" s="2"/>
      <c r="I4" s="15"/>
      <c r="J4" s="2"/>
      <c r="K4" s="2"/>
      <c r="L4" s="2"/>
      <c r="M4" s="118" t="s">
        <v>116</v>
      </c>
      <c r="N4" s="119"/>
    </row>
    <row r="5" spans="1:14" ht="15" customHeight="1" thickTop="1">
      <c r="A5" s="15"/>
      <c r="B5" s="2"/>
      <c r="C5" s="2"/>
      <c r="D5" s="16"/>
      <c r="E5" s="2"/>
      <c r="F5" s="2"/>
      <c r="G5" s="2"/>
      <c r="H5" s="2"/>
      <c r="I5" s="19" t="s">
        <v>24</v>
      </c>
      <c r="J5" s="1"/>
      <c r="K5" s="1"/>
      <c r="L5" s="14"/>
      <c r="M5" s="15"/>
      <c r="N5" s="16"/>
    </row>
    <row r="6" spans="1:14" ht="15" customHeight="1" thickBot="1">
      <c r="A6" s="17"/>
      <c r="B6" s="3"/>
      <c r="C6" s="3"/>
      <c r="D6" s="18"/>
      <c r="E6" s="3"/>
      <c r="F6" s="3"/>
      <c r="G6" s="3"/>
      <c r="H6" s="3"/>
      <c r="I6" s="21" t="s">
        <v>118</v>
      </c>
      <c r="J6" s="3"/>
      <c r="K6" s="120"/>
      <c r="L6" s="121"/>
      <c r="M6" s="17"/>
      <c r="N6" s="18"/>
    </row>
    <row r="7" spans="1:14" ht="14.25" customHeight="1" thickTop="1">
      <c r="A7" s="13"/>
      <c r="B7" s="1"/>
      <c r="C7" s="1"/>
      <c r="D7" s="14"/>
      <c r="E7" s="1"/>
      <c r="F7" s="1"/>
      <c r="G7" s="1"/>
      <c r="H7" s="1"/>
      <c r="I7" s="22"/>
      <c r="J7" s="1"/>
      <c r="K7" s="24"/>
      <c r="L7" s="25"/>
      <c r="M7" s="125" t="s">
        <v>117</v>
      </c>
      <c r="N7" s="126"/>
    </row>
    <row r="8" spans="1:14" ht="14.25" customHeight="1" thickBot="1">
      <c r="A8" s="103" t="s">
        <v>28</v>
      </c>
      <c r="B8" s="104"/>
      <c r="C8" s="104"/>
      <c r="D8" s="105"/>
      <c r="E8" s="103" t="s">
        <v>29</v>
      </c>
      <c r="F8" s="104"/>
      <c r="G8" s="104"/>
      <c r="H8" s="104"/>
      <c r="I8" s="104"/>
      <c r="J8" s="104"/>
      <c r="K8" s="104"/>
      <c r="L8" s="105"/>
      <c r="M8" s="127"/>
      <c r="N8" s="128"/>
    </row>
    <row r="9" spans="1:14" ht="26.25" customHeight="1" thickBot="1" thickTop="1">
      <c r="A9" s="122" t="s">
        <v>30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14" ht="26.25" customHeight="1" thickBot="1" thickTop="1">
      <c r="A10" s="122" t="s">
        <v>31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4"/>
    </row>
    <row r="11" ht="24" customHeight="1" thickBot="1" thickTop="1"/>
    <row r="12" spans="1:15" ht="15.75" customHeight="1" thickTop="1">
      <c r="A12" s="93" t="s">
        <v>0</v>
      </c>
      <c r="B12" s="111"/>
      <c r="C12" s="129" t="s">
        <v>4</v>
      </c>
      <c r="D12" s="130"/>
      <c r="E12" s="130"/>
      <c r="F12" s="4"/>
      <c r="G12" s="4"/>
      <c r="H12" s="4"/>
      <c r="I12" s="4"/>
      <c r="J12" s="4"/>
      <c r="K12" s="4"/>
      <c r="L12" s="4"/>
      <c r="M12" s="106">
        <v>365.25</v>
      </c>
      <c r="N12" s="107"/>
      <c r="O12" s="2"/>
    </row>
    <row r="13" spans="1:14" ht="15.75" customHeight="1">
      <c r="A13" s="112" t="s">
        <v>1</v>
      </c>
      <c r="B13" s="113"/>
      <c r="C13" s="91" t="s">
        <v>5</v>
      </c>
      <c r="D13" s="92"/>
      <c r="E13" s="92"/>
      <c r="F13" s="5"/>
      <c r="G13" s="5"/>
      <c r="H13" s="5"/>
      <c r="I13" s="5"/>
      <c r="J13" s="5"/>
      <c r="K13" s="5"/>
      <c r="L13" s="5"/>
      <c r="M13" s="108">
        <v>15</v>
      </c>
      <c r="N13" s="109"/>
    </row>
    <row r="14" spans="1:14" ht="15.75" customHeight="1">
      <c r="A14" s="112" t="s">
        <v>2</v>
      </c>
      <c r="B14" s="113"/>
      <c r="C14" s="91" t="s">
        <v>6</v>
      </c>
      <c r="D14" s="92"/>
      <c r="E14" s="92"/>
      <c r="F14" s="92"/>
      <c r="G14" s="135" t="s">
        <v>137</v>
      </c>
      <c r="H14" s="135"/>
      <c r="I14" s="135"/>
      <c r="J14" s="5"/>
      <c r="K14" s="5"/>
      <c r="L14" s="5"/>
      <c r="M14" s="108">
        <f>6*0.25</f>
        <v>1.5</v>
      </c>
      <c r="N14" s="109"/>
    </row>
    <row r="15" spans="1:14" ht="15.75" customHeight="1" thickBot="1">
      <c r="A15" s="114"/>
      <c r="B15" s="115"/>
      <c r="C15" s="5"/>
      <c r="D15" s="5"/>
      <c r="E15" s="5"/>
      <c r="F15" s="5"/>
      <c r="G15" s="5"/>
      <c r="H15" s="5"/>
      <c r="I15" s="5"/>
      <c r="J15" s="5"/>
      <c r="K15" s="5"/>
      <c r="L15" s="5"/>
      <c r="M15" s="11"/>
      <c r="N15" s="12"/>
    </row>
    <row r="16" spans="1:14" ht="15.75" customHeight="1" thickBot="1">
      <c r="A16" s="131" t="s">
        <v>3</v>
      </c>
      <c r="B16" s="132"/>
      <c r="C16" s="136" t="s">
        <v>7</v>
      </c>
      <c r="D16" s="137"/>
      <c r="E16" s="137"/>
      <c r="F16" s="137"/>
      <c r="G16" s="137"/>
      <c r="H16" s="137"/>
      <c r="I16" s="6"/>
      <c r="J16" s="6"/>
      <c r="K16" s="6"/>
      <c r="L16" s="6"/>
      <c r="M16" s="133">
        <f>SUM(M12:N15)</f>
        <v>381.75</v>
      </c>
      <c r="N16" s="134"/>
    </row>
    <row r="17" spans="1:14" ht="15.75" customHeight="1" thickTop="1">
      <c r="A17" s="93" t="s">
        <v>8</v>
      </c>
      <c r="B17" s="111"/>
      <c r="C17" s="129" t="s">
        <v>13</v>
      </c>
      <c r="D17" s="130"/>
      <c r="E17" s="4"/>
      <c r="F17" s="4"/>
      <c r="G17" s="4"/>
      <c r="H17" s="4"/>
      <c r="I17" s="4"/>
      <c r="J17" s="4"/>
      <c r="K17" s="4"/>
      <c r="L17" s="4"/>
      <c r="M17" s="9"/>
      <c r="N17" s="10">
        <v>52</v>
      </c>
    </row>
    <row r="18" spans="1:14" ht="15.75" customHeight="1">
      <c r="A18" s="112" t="s">
        <v>9</v>
      </c>
      <c r="B18" s="113"/>
      <c r="C18" s="91" t="s">
        <v>14</v>
      </c>
      <c r="D18" s="92"/>
      <c r="E18" s="92"/>
      <c r="F18" s="5"/>
      <c r="G18" s="5"/>
      <c r="H18" s="5"/>
      <c r="I18" s="5"/>
      <c r="J18" s="5"/>
      <c r="K18" s="5"/>
      <c r="L18" s="5"/>
      <c r="M18" s="11"/>
      <c r="N18" s="12">
        <v>6</v>
      </c>
    </row>
    <row r="19" spans="1:14" ht="15.75" customHeight="1">
      <c r="A19" s="112" t="s">
        <v>10</v>
      </c>
      <c r="B19" s="113"/>
      <c r="C19" s="91" t="s">
        <v>15</v>
      </c>
      <c r="D19" s="92"/>
      <c r="E19" s="92"/>
      <c r="F19" s="92"/>
      <c r="G19" s="92"/>
      <c r="H19" s="5"/>
      <c r="I19" s="5"/>
      <c r="J19" s="5"/>
      <c r="K19" s="5"/>
      <c r="L19" s="5"/>
      <c r="M19" s="11"/>
      <c r="N19" s="12">
        <v>7.17</v>
      </c>
    </row>
    <row r="20" spans="1:14" ht="15.75" customHeight="1">
      <c r="A20" s="112" t="s">
        <v>11</v>
      </c>
      <c r="B20" s="113"/>
      <c r="C20" s="5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11"/>
      <c r="N20" s="12">
        <f>G32</f>
        <v>3</v>
      </c>
    </row>
    <row r="21" spans="1:14" ht="15.75" customHeight="1" thickBot="1">
      <c r="A21" s="7"/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11"/>
      <c r="N21" s="12"/>
    </row>
    <row r="22" spans="1:14" ht="15.75" customHeight="1" thickBot="1">
      <c r="A22" s="131" t="s">
        <v>12</v>
      </c>
      <c r="B22" s="132"/>
      <c r="C22" s="136" t="s">
        <v>17</v>
      </c>
      <c r="D22" s="137"/>
      <c r="E22" s="137"/>
      <c r="F22" s="137"/>
      <c r="G22" s="137"/>
      <c r="H22" s="6"/>
      <c r="I22" s="6"/>
      <c r="J22" s="6"/>
      <c r="K22" s="6"/>
      <c r="L22" s="6"/>
      <c r="M22" s="133">
        <f>SUM(N17:N21)</f>
        <v>68.17</v>
      </c>
      <c r="N22" s="134"/>
    </row>
    <row r="23" spans="1:14" ht="27" customHeight="1" thickBot="1" thickTop="1">
      <c r="A23" s="142" t="s">
        <v>18</v>
      </c>
      <c r="B23" s="143"/>
      <c r="C23" s="140" t="s">
        <v>21</v>
      </c>
      <c r="D23" s="141"/>
      <c r="E23" s="141"/>
      <c r="F23" s="141"/>
      <c r="G23" s="141"/>
      <c r="H23" s="141"/>
      <c r="I23" s="141"/>
      <c r="J23" s="3"/>
      <c r="K23" s="3"/>
      <c r="L23" s="3"/>
      <c r="M23" s="144">
        <f>M12-M22</f>
        <v>297.08</v>
      </c>
      <c r="N23" s="145"/>
    </row>
    <row r="24" spans="1:14" ht="27" customHeight="1" thickBot="1" thickTop="1">
      <c r="A24" s="138" t="s">
        <v>19</v>
      </c>
      <c r="B24" s="139"/>
      <c r="C24" s="140" t="s">
        <v>20</v>
      </c>
      <c r="D24" s="141"/>
      <c r="E24" s="141"/>
      <c r="F24" s="141"/>
      <c r="G24" s="141"/>
      <c r="H24" s="141"/>
      <c r="I24" s="141"/>
      <c r="J24" s="141"/>
      <c r="M24" s="146">
        <f>M16/M23</f>
        <v>1.2850074054126834</v>
      </c>
      <c r="N24" s="147"/>
    </row>
    <row r="25" spans="1:14" ht="13.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8" spans="1:7" ht="12.75">
      <c r="A28" s="27" t="s">
        <v>49</v>
      </c>
      <c r="B28" s="26" t="s">
        <v>32</v>
      </c>
      <c r="G28" s="26" t="s">
        <v>50</v>
      </c>
    </row>
    <row r="29" ht="12.75">
      <c r="A29" s="27"/>
    </row>
    <row r="30" spans="1:9" ht="12.75">
      <c r="A30" s="27" t="s">
        <v>33</v>
      </c>
      <c r="B30" s="26" t="s">
        <v>42</v>
      </c>
      <c r="F30" s="27" t="s">
        <v>33</v>
      </c>
      <c r="G30" s="27">
        <v>3</v>
      </c>
      <c r="H30" s="26" t="s">
        <v>121</v>
      </c>
      <c r="I30" s="26"/>
    </row>
    <row r="31" spans="1:9" ht="13.5" thickBot="1">
      <c r="A31" s="27" t="s">
        <v>34</v>
      </c>
      <c r="B31" s="26" t="s">
        <v>43</v>
      </c>
      <c r="F31" s="27"/>
      <c r="G31" s="27"/>
      <c r="H31" s="26"/>
      <c r="I31" s="26"/>
    </row>
    <row r="32" spans="1:7" ht="13.5" thickBot="1">
      <c r="A32" s="27" t="s">
        <v>35</v>
      </c>
      <c r="B32" s="26" t="s">
        <v>44</v>
      </c>
      <c r="G32" s="75">
        <f>SUM(G30:G31)</f>
        <v>3</v>
      </c>
    </row>
    <row r="33" spans="1:2" ht="12.75">
      <c r="A33" s="27" t="s">
        <v>36</v>
      </c>
      <c r="B33" s="26" t="s">
        <v>45</v>
      </c>
    </row>
    <row r="34" spans="1:2" ht="12.75">
      <c r="A34" s="27" t="s">
        <v>37</v>
      </c>
      <c r="B34" s="26" t="s">
        <v>46</v>
      </c>
    </row>
    <row r="35" spans="1:2" ht="12.75">
      <c r="A35" s="27" t="s">
        <v>38</v>
      </c>
      <c r="B35" s="26" t="s">
        <v>47</v>
      </c>
    </row>
    <row r="36" spans="1:2" ht="12.75">
      <c r="A36" s="27" t="s">
        <v>39</v>
      </c>
      <c r="B36" s="26" t="s">
        <v>48</v>
      </c>
    </row>
    <row r="37" spans="1:2" ht="12.75">
      <c r="A37" s="27" t="s">
        <v>40</v>
      </c>
      <c r="B37" s="26" t="s">
        <v>41</v>
      </c>
    </row>
  </sheetData>
  <mergeCells count="41">
    <mergeCell ref="A24:B24"/>
    <mergeCell ref="C24:J24"/>
    <mergeCell ref="M22:N22"/>
    <mergeCell ref="C22:G22"/>
    <mergeCell ref="A23:B23"/>
    <mergeCell ref="C23:I23"/>
    <mergeCell ref="M23:N23"/>
    <mergeCell ref="M24:N24"/>
    <mergeCell ref="M16:N16"/>
    <mergeCell ref="G14:I14"/>
    <mergeCell ref="C17:D17"/>
    <mergeCell ref="C18:E18"/>
    <mergeCell ref="C16:H16"/>
    <mergeCell ref="A16:B16"/>
    <mergeCell ref="A20:B20"/>
    <mergeCell ref="A22:B22"/>
    <mergeCell ref="C19:G19"/>
    <mergeCell ref="A17:B17"/>
    <mergeCell ref="A15:B15"/>
    <mergeCell ref="A18:B18"/>
    <mergeCell ref="A19:B19"/>
    <mergeCell ref="M2:N2"/>
    <mergeCell ref="M4:N4"/>
    <mergeCell ref="K6:L6"/>
    <mergeCell ref="A9:N9"/>
    <mergeCell ref="M7:N8"/>
    <mergeCell ref="A10:N10"/>
    <mergeCell ref="C12:E12"/>
    <mergeCell ref="C13:E13"/>
    <mergeCell ref="C14:F14"/>
    <mergeCell ref="A12:B12"/>
    <mergeCell ref="A13:B13"/>
    <mergeCell ref="A14:B14"/>
    <mergeCell ref="M12:N12"/>
    <mergeCell ref="M13:N13"/>
    <mergeCell ref="M14:N14"/>
    <mergeCell ref="G1:H1"/>
    <mergeCell ref="A1:D1"/>
    <mergeCell ref="A2:D2"/>
    <mergeCell ref="A8:D8"/>
    <mergeCell ref="E8:L8"/>
  </mergeCells>
  <printOptions horizontalCentered="1"/>
  <pageMargins left="0.5118110236220472" right="0.3937007874015748" top="1.15" bottom="0.7" header="0.38" footer="0.1968503937007874"/>
  <pageSetup horizontalDpi="300" verticalDpi="300" orientation="portrait" r:id="rId1"/>
  <headerFooter alignWithMargins="0">
    <oddHeader>&amp;CCOMISION NACIONAL DEL AGUA
SUBDIRECCION GENERAL DE CONSTRUCCION
GERENCIA DE CONTRATACION DE OBRA PUBLICA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D13" sqref="D13"/>
    </sheetView>
  </sheetViews>
  <sheetFormatPr defaultColWidth="11.421875" defaultRowHeight="12.75"/>
  <cols>
    <col min="1" max="1" width="6.28125" style="0" customWidth="1"/>
    <col min="2" max="2" width="19.57421875" style="0" customWidth="1"/>
    <col min="3" max="3" width="9.421875" style="0" customWidth="1"/>
    <col min="4" max="4" width="8.8515625" style="0" customWidth="1"/>
    <col min="5" max="5" width="10.140625" style="0" customWidth="1"/>
    <col min="6" max="7" width="9.140625" style="0" customWidth="1"/>
    <col min="8" max="9" width="8.28125" style="0" customWidth="1"/>
  </cols>
  <sheetData>
    <row r="1" spans="1:9" ht="16.5" thickBot="1" thickTop="1">
      <c r="A1" s="148" t="s">
        <v>107</v>
      </c>
      <c r="B1" s="149"/>
      <c r="C1" s="149"/>
      <c r="D1" s="149"/>
      <c r="E1" s="149"/>
      <c r="F1" s="149"/>
      <c r="G1" s="149"/>
      <c r="H1" s="149"/>
      <c r="I1" s="150"/>
    </row>
    <row r="2" spans="1:5" ht="14.25" thickBot="1" thickTop="1">
      <c r="A2" s="35"/>
      <c r="B2" s="35"/>
      <c r="C2" s="35"/>
      <c r="D2" s="35"/>
      <c r="E2" s="35"/>
    </row>
    <row r="3" spans="1:9" ht="13.5" thickTop="1">
      <c r="A3" s="36"/>
      <c r="B3" s="36"/>
      <c r="C3" s="37"/>
      <c r="D3" s="37"/>
      <c r="E3" s="37"/>
      <c r="F3" s="36"/>
      <c r="G3" s="79" t="s">
        <v>135</v>
      </c>
      <c r="H3" s="36"/>
      <c r="I3" s="36"/>
    </row>
    <row r="4" spans="1:10" ht="12.75">
      <c r="A4" s="38" t="s">
        <v>51</v>
      </c>
      <c r="B4" s="38" t="s">
        <v>52</v>
      </c>
      <c r="C4" s="38" t="s">
        <v>58</v>
      </c>
      <c r="D4" s="38" t="s">
        <v>104</v>
      </c>
      <c r="E4" s="38" t="s">
        <v>58</v>
      </c>
      <c r="F4" s="38" t="s">
        <v>106</v>
      </c>
      <c r="G4" s="38" t="s">
        <v>106</v>
      </c>
      <c r="H4" s="38" t="s">
        <v>58</v>
      </c>
      <c r="I4" s="38" t="s">
        <v>104</v>
      </c>
      <c r="J4" s="27"/>
    </row>
    <row r="5" spans="1:10" ht="12.75">
      <c r="A5" s="38"/>
      <c r="B5" s="38"/>
      <c r="C5" s="38" t="s">
        <v>113</v>
      </c>
      <c r="D5" s="38" t="s">
        <v>105</v>
      </c>
      <c r="E5" s="38" t="s">
        <v>138</v>
      </c>
      <c r="F5" s="38" t="s">
        <v>54</v>
      </c>
      <c r="G5" s="38" t="s">
        <v>133</v>
      </c>
      <c r="H5" s="38" t="s">
        <v>103</v>
      </c>
      <c r="I5" s="38" t="s">
        <v>58</v>
      </c>
      <c r="J5" s="27"/>
    </row>
    <row r="6" spans="1:10" ht="13.5" thickBot="1">
      <c r="A6" s="38"/>
      <c r="B6" s="38"/>
      <c r="C6" s="38"/>
      <c r="D6" s="38" t="s">
        <v>96</v>
      </c>
      <c r="E6" s="39" t="s">
        <v>139</v>
      </c>
      <c r="F6" s="38" t="s">
        <v>99</v>
      </c>
      <c r="G6" s="38" t="s">
        <v>134</v>
      </c>
      <c r="H6" s="38" t="s">
        <v>62</v>
      </c>
      <c r="I6" s="38" t="s">
        <v>62</v>
      </c>
      <c r="J6" s="27"/>
    </row>
    <row r="7" spans="1:10" ht="14.25" thickBot="1" thickTop="1">
      <c r="A7" s="39"/>
      <c r="B7" s="39"/>
      <c r="C7" s="39"/>
      <c r="D7" s="39"/>
      <c r="E7" s="39"/>
      <c r="F7" s="39"/>
      <c r="G7" s="78">
        <v>2</v>
      </c>
      <c r="H7" s="39"/>
      <c r="I7" s="39"/>
      <c r="J7" s="27"/>
    </row>
    <row r="8" spans="1:10" ht="14.25" thickBot="1" thickTop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2" ht="13.5" thickTop="1">
      <c r="A9" s="40">
        <v>0.001</v>
      </c>
      <c r="B9" s="31" t="s">
        <v>67</v>
      </c>
      <c r="C9" s="41">
        <v>40.35</v>
      </c>
      <c r="D9" s="63">
        <f>$D$32</f>
        <v>1.2850074054126834</v>
      </c>
      <c r="E9" s="41">
        <f>$D9*C9</f>
        <v>51.85004880840178</v>
      </c>
      <c r="F9" s="41">
        <f>IMSS1!$V$9</f>
        <v>14.15718550950081</v>
      </c>
      <c r="G9" s="41"/>
      <c r="H9" s="41">
        <f>E9+F9</f>
        <v>66.00723431790259</v>
      </c>
      <c r="I9" s="63">
        <f>H9/C9</f>
        <v>1.6358670215093578</v>
      </c>
      <c r="J9" s="27"/>
      <c r="L9" s="76"/>
    </row>
    <row r="10" spans="1:12" s="95" customFormat="1" ht="12.75">
      <c r="A10" s="87">
        <v>0.002</v>
      </c>
      <c r="B10" s="88" t="s">
        <v>122</v>
      </c>
      <c r="C10" s="86">
        <v>100</v>
      </c>
      <c r="D10" s="89">
        <f aca="true" t="shared" si="0" ref="D10:D26">$D$32</f>
        <v>1.2850074054126834</v>
      </c>
      <c r="E10" s="86">
        <f aca="true" t="shared" si="1" ref="E10:E26">$D10*C10</f>
        <v>128.50074054126836</v>
      </c>
      <c r="F10" s="86">
        <f>IMSS1!V10</f>
        <v>26.540602266729504</v>
      </c>
      <c r="G10" s="86"/>
      <c r="H10" s="86">
        <f aca="true" t="shared" si="2" ref="H10:H26">E10+F10</f>
        <v>155.04134280799786</v>
      </c>
      <c r="I10" s="89">
        <f aca="true" t="shared" si="3" ref="I10:I26">H10/C10</f>
        <v>1.5504134280799786</v>
      </c>
      <c r="J10" s="94"/>
      <c r="L10" s="96"/>
    </row>
    <row r="11" spans="1:12" ht="12.75">
      <c r="A11" s="42">
        <v>0.003</v>
      </c>
      <c r="B11" s="33" t="s">
        <v>68</v>
      </c>
      <c r="C11" s="43">
        <v>62</v>
      </c>
      <c r="D11" s="64">
        <f t="shared" si="0"/>
        <v>1.2850074054126834</v>
      </c>
      <c r="E11" s="43">
        <f t="shared" si="1"/>
        <v>79.67045913558637</v>
      </c>
      <c r="F11" s="43">
        <f>IMSS1!V11</f>
        <v>18.7984922562946</v>
      </c>
      <c r="G11" s="43"/>
      <c r="H11" s="43">
        <f t="shared" si="2"/>
        <v>98.46895139188098</v>
      </c>
      <c r="I11" s="64">
        <f t="shared" si="3"/>
        <v>1.5882088934174352</v>
      </c>
      <c r="J11" s="27"/>
      <c r="L11" s="76"/>
    </row>
    <row r="12" spans="1:12" ht="12.75">
      <c r="A12" s="42">
        <v>0.004</v>
      </c>
      <c r="B12" s="33" t="s">
        <v>123</v>
      </c>
      <c r="C12" s="43">
        <v>154</v>
      </c>
      <c r="D12" s="64">
        <f t="shared" si="0"/>
        <v>1.2850074054126834</v>
      </c>
      <c r="E12" s="43">
        <f t="shared" si="1"/>
        <v>197.89114043355326</v>
      </c>
      <c r="F12" s="43">
        <f>IMSS1!V12</f>
        <v>39.91816929076344</v>
      </c>
      <c r="G12" s="43"/>
      <c r="H12" s="43">
        <f t="shared" si="2"/>
        <v>237.8093097243167</v>
      </c>
      <c r="I12" s="64">
        <f t="shared" si="3"/>
        <v>1.5442162969111475</v>
      </c>
      <c r="J12" s="27"/>
      <c r="L12" s="76"/>
    </row>
    <row r="13" spans="1:12" ht="12.75">
      <c r="A13" s="42">
        <v>0.005</v>
      </c>
      <c r="B13" s="33" t="s">
        <v>70</v>
      </c>
      <c r="C13" s="43">
        <v>143</v>
      </c>
      <c r="D13" s="64">
        <f t="shared" si="0"/>
        <v>1.2850074054126834</v>
      </c>
      <c r="E13" s="43">
        <f t="shared" si="1"/>
        <v>183.75605897401374</v>
      </c>
      <c r="F13" s="43">
        <f>IMSS1!V13</f>
        <v>37.19310934142318</v>
      </c>
      <c r="G13" s="43"/>
      <c r="H13" s="43">
        <f t="shared" si="2"/>
        <v>220.9491683154369</v>
      </c>
      <c r="I13" s="64">
        <f t="shared" si="3"/>
        <v>1.5450990791289294</v>
      </c>
      <c r="J13" s="27"/>
      <c r="L13" s="76"/>
    </row>
    <row r="14" spans="1:12" ht="12.75">
      <c r="A14" s="42">
        <v>0.006</v>
      </c>
      <c r="B14" s="33" t="s">
        <v>124</v>
      </c>
      <c r="C14" s="43">
        <v>62</v>
      </c>
      <c r="D14" s="64">
        <f t="shared" si="0"/>
        <v>1.2850074054126834</v>
      </c>
      <c r="E14" s="43">
        <f t="shared" si="1"/>
        <v>79.67045913558637</v>
      </c>
      <c r="F14" s="43">
        <f>IMSS1!V14</f>
        <v>18.7984922562946</v>
      </c>
      <c r="G14" s="43"/>
      <c r="H14" s="43">
        <f t="shared" si="2"/>
        <v>98.46895139188098</v>
      </c>
      <c r="I14" s="64">
        <f t="shared" si="3"/>
        <v>1.5882088934174352</v>
      </c>
      <c r="J14" s="27"/>
      <c r="L14" s="76"/>
    </row>
    <row r="15" spans="1:12" ht="12.75">
      <c r="A15" s="42">
        <v>0.007</v>
      </c>
      <c r="B15" s="32" t="s">
        <v>125</v>
      </c>
      <c r="C15" s="43">
        <v>106</v>
      </c>
      <c r="D15" s="64">
        <f t="shared" si="0"/>
        <v>1.2850074054126834</v>
      </c>
      <c r="E15" s="43">
        <f t="shared" si="1"/>
        <v>136.21078497374444</v>
      </c>
      <c r="F15" s="43">
        <f>IMSS1!V15</f>
        <v>28.02699860273327</v>
      </c>
      <c r="G15" s="43"/>
      <c r="H15" s="43">
        <f t="shared" si="2"/>
        <v>164.2377835764777</v>
      </c>
      <c r="I15" s="64">
        <f t="shared" si="3"/>
        <v>1.5494130526082803</v>
      </c>
      <c r="J15" s="27"/>
      <c r="L15" s="76"/>
    </row>
    <row r="16" spans="1:12" ht="12.75">
      <c r="A16" s="42">
        <v>0.008</v>
      </c>
      <c r="B16" s="32" t="s">
        <v>126</v>
      </c>
      <c r="C16" s="43">
        <v>106</v>
      </c>
      <c r="D16" s="64">
        <f t="shared" si="0"/>
        <v>1.2850074054126834</v>
      </c>
      <c r="E16" s="43">
        <f t="shared" si="1"/>
        <v>136.21078497374444</v>
      </c>
      <c r="F16" s="43">
        <f>IMSS1!V16</f>
        <v>28.02699860273327</v>
      </c>
      <c r="G16" s="43"/>
      <c r="H16" s="43">
        <f t="shared" si="2"/>
        <v>164.2377835764777</v>
      </c>
      <c r="I16" s="64">
        <f t="shared" si="3"/>
        <v>1.5494130526082803</v>
      </c>
      <c r="J16" s="27"/>
      <c r="L16" s="76"/>
    </row>
    <row r="17" spans="1:12" ht="12.75">
      <c r="A17" s="42">
        <v>0.009</v>
      </c>
      <c r="B17" s="32" t="s">
        <v>71</v>
      </c>
      <c r="C17" s="43">
        <v>121</v>
      </c>
      <c r="D17" s="64">
        <f t="shared" si="0"/>
        <v>1.2850074054126834</v>
      </c>
      <c r="E17" s="43">
        <f t="shared" si="1"/>
        <v>155.4858960549347</v>
      </c>
      <c r="F17" s="43">
        <f>IMSS1!V17</f>
        <v>31.742989442742697</v>
      </c>
      <c r="G17" s="43"/>
      <c r="H17" s="43">
        <f t="shared" si="2"/>
        <v>187.2288854976774</v>
      </c>
      <c r="I17" s="64">
        <f t="shared" si="3"/>
        <v>1.5473461611378296</v>
      </c>
      <c r="J17" s="27"/>
      <c r="L17" s="76"/>
    </row>
    <row r="18" spans="1:12" ht="12.75">
      <c r="A18" s="42">
        <v>0.01</v>
      </c>
      <c r="B18" s="32" t="s">
        <v>69</v>
      </c>
      <c r="C18" s="43">
        <v>121</v>
      </c>
      <c r="D18" s="64">
        <f t="shared" si="0"/>
        <v>1.2850074054126834</v>
      </c>
      <c r="E18" s="43">
        <f t="shared" si="1"/>
        <v>155.4858960549347</v>
      </c>
      <c r="F18" s="43">
        <f>IMSS1!V18</f>
        <v>31.742989442742697</v>
      </c>
      <c r="G18" s="43"/>
      <c r="H18" s="43">
        <f t="shared" si="2"/>
        <v>187.2288854976774</v>
      </c>
      <c r="I18" s="64">
        <f t="shared" si="3"/>
        <v>1.5473461611378296</v>
      </c>
      <c r="J18" s="27"/>
      <c r="L18" s="76"/>
    </row>
    <row r="19" spans="1:12" ht="12.75">
      <c r="A19" s="42">
        <v>0.011</v>
      </c>
      <c r="B19" s="32" t="s">
        <v>127</v>
      </c>
      <c r="C19" s="43">
        <v>62</v>
      </c>
      <c r="D19" s="64">
        <f t="shared" si="0"/>
        <v>1.2850074054126834</v>
      </c>
      <c r="E19" s="43">
        <f t="shared" si="1"/>
        <v>79.67045913558637</v>
      </c>
      <c r="F19" s="43">
        <f>IMSS1!V19</f>
        <v>18.7984922562946</v>
      </c>
      <c r="G19" s="43"/>
      <c r="H19" s="43">
        <f t="shared" si="2"/>
        <v>98.46895139188098</v>
      </c>
      <c r="I19" s="64">
        <f t="shared" si="3"/>
        <v>1.5882088934174352</v>
      </c>
      <c r="J19" s="27"/>
      <c r="L19" s="76"/>
    </row>
    <row r="20" spans="1:12" ht="12.75">
      <c r="A20" s="42">
        <v>0.012</v>
      </c>
      <c r="B20" s="32" t="s">
        <v>128</v>
      </c>
      <c r="C20" s="43">
        <v>154</v>
      </c>
      <c r="D20" s="64">
        <f t="shared" si="0"/>
        <v>1.2850074054126834</v>
      </c>
      <c r="E20" s="43">
        <f t="shared" si="1"/>
        <v>197.89114043355326</v>
      </c>
      <c r="F20" s="43">
        <f>IMSS1!V20</f>
        <v>39.91816929076344</v>
      </c>
      <c r="G20" s="43"/>
      <c r="H20" s="43">
        <f t="shared" si="2"/>
        <v>237.8093097243167</v>
      </c>
      <c r="I20" s="64">
        <f t="shared" si="3"/>
        <v>1.5442162969111475</v>
      </c>
      <c r="J20" s="27"/>
      <c r="L20" s="76"/>
    </row>
    <row r="21" spans="1:12" ht="12.75">
      <c r="A21" s="42">
        <v>0.013</v>
      </c>
      <c r="B21" s="32" t="s">
        <v>129</v>
      </c>
      <c r="C21" s="43">
        <v>93</v>
      </c>
      <c r="D21" s="64">
        <f t="shared" si="0"/>
        <v>1.2850074054126834</v>
      </c>
      <c r="E21" s="43">
        <f t="shared" si="1"/>
        <v>119.50568870337956</v>
      </c>
      <c r="F21" s="43">
        <f>IMSS1!V21</f>
        <v>24.8688633844419</v>
      </c>
      <c r="G21" s="43"/>
      <c r="H21" s="43">
        <f t="shared" si="2"/>
        <v>144.37455208782146</v>
      </c>
      <c r="I21" s="64">
        <f t="shared" si="3"/>
        <v>1.5524145385787254</v>
      </c>
      <c r="J21" s="27"/>
      <c r="L21" s="76"/>
    </row>
    <row r="22" spans="1:12" ht="12.75">
      <c r="A22" s="42">
        <v>0.014</v>
      </c>
      <c r="B22" s="32" t="s">
        <v>73</v>
      </c>
      <c r="C22" s="43">
        <v>121</v>
      </c>
      <c r="D22" s="64">
        <f t="shared" si="0"/>
        <v>1.2850074054126834</v>
      </c>
      <c r="E22" s="43">
        <f t="shared" si="1"/>
        <v>155.4858960549347</v>
      </c>
      <c r="F22" s="43">
        <f>IMSS1!V22</f>
        <v>31.742989442742697</v>
      </c>
      <c r="G22" s="43"/>
      <c r="H22" s="43">
        <f t="shared" si="2"/>
        <v>187.2288854976774</v>
      </c>
      <c r="I22" s="64">
        <f t="shared" si="3"/>
        <v>1.5473461611378296</v>
      </c>
      <c r="J22" s="27"/>
      <c r="L22" s="76"/>
    </row>
    <row r="23" spans="1:12" ht="12.75">
      <c r="A23" s="42">
        <v>0.015</v>
      </c>
      <c r="B23" s="32" t="s">
        <v>130</v>
      </c>
      <c r="C23" s="43">
        <v>89</v>
      </c>
      <c r="D23" s="64">
        <f t="shared" si="0"/>
        <v>1.2850074054126834</v>
      </c>
      <c r="E23" s="43">
        <f t="shared" si="1"/>
        <v>114.36565908172882</v>
      </c>
      <c r="F23" s="43">
        <f>IMSS1!V23</f>
        <v>24.08558969048741</v>
      </c>
      <c r="G23" s="43"/>
      <c r="H23" s="43">
        <f t="shared" si="2"/>
        <v>138.45124877221622</v>
      </c>
      <c r="I23" s="64">
        <f t="shared" si="3"/>
        <v>1.5556320086765867</v>
      </c>
      <c r="J23" s="27"/>
      <c r="L23" s="76"/>
    </row>
    <row r="24" spans="1:12" ht="12.75">
      <c r="A24" s="42">
        <v>0.016</v>
      </c>
      <c r="B24" s="32" t="s">
        <v>72</v>
      </c>
      <c r="C24" s="49">
        <v>100</v>
      </c>
      <c r="D24" s="64">
        <f t="shared" si="0"/>
        <v>1.2850074054126834</v>
      </c>
      <c r="E24" s="43">
        <f t="shared" si="1"/>
        <v>128.50074054126836</v>
      </c>
      <c r="F24" s="43">
        <f>IMSS1!V24</f>
        <v>26.540602266729504</v>
      </c>
      <c r="G24" s="43"/>
      <c r="H24" s="43">
        <f t="shared" si="2"/>
        <v>155.04134280799786</v>
      </c>
      <c r="I24" s="64">
        <f t="shared" si="3"/>
        <v>1.5504134280799786</v>
      </c>
      <c r="J24" s="27"/>
      <c r="L24" s="76"/>
    </row>
    <row r="25" spans="1:12" ht="12.75">
      <c r="A25" s="42">
        <v>0.017</v>
      </c>
      <c r="B25" s="32" t="s">
        <v>131</v>
      </c>
      <c r="C25" s="49">
        <v>93</v>
      </c>
      <c r="D25" s="64">
        <f t="shared" si="0"/>
        <v>1.2850074054126834</v>
      </c>
      <c r="E25" s="43">
        <f t="shared" si="1"/>
        <v>119.50568870337956</v>
      </c>
      <c r="F25" s="43">
        <f>IMSS1!V25</f>
        <v>24.8688633844419</v>
      </c>
      <c r="G25" s="43"/>
      <c r="H25" s="43">
        <f t="shared" si="2"/>
        <v>144.37455208782146</v>
      </c>
      <c r="I25" s="64">
        <f t="shared" si="3"/>
        <v>1.5524145385787254</v>
      </c>
      <c r="J25" s="27"/>
      <c r="L25" s="76"/>
    </row>
    <row r="26" spans="1:12" ht="12.75">
      <c r="A26" s="42">
        <v>0.018</v>
      </c>
      <c r="B26" s="32" t="s">
        <v>132</v>
      </c>
      <c r="C26" s="43">
        <v>131</v>
      </c>
      <c r="D26" s="64">
        <f t="shared" si="0"/>
        <v>1.2850074054126834</v>
      </c>
      <c r="E26" s="43">
        <f t="shared" si="1"/>
        <v>168.33597010906152</v>
      </c>
      <c r="F26" s="43">
        <f>IMSS1!V26</f>
        <v>34.22031666941564</v>
      </c>
      <c r="G26" s="43"/>
      <c r="H26" s="43">
        <f t="shared" si="2"/>
        <v>202.55628677847716</v>
      </c>
      <c r="I26" s="64">
        <f t="shared" si="3"/>
        <v>1.5462311967822684</v>
      </c>
      <c r="J26" s="27"/>
      <c r="L26" s="76"/>
    </row>
    <row r="27" spans="1:10" ht="12.75">
      <c r="A27" s="42"/>
      <c r="B27" s="32"/>
      <c r="C27" s="49"/>
      <c r="D27" s="67"/>
      <c r="E27" s="49"/>
      <c r="F27" s="49"/>
      <c r="G27" s="49"/>
      <c r="H27" s="49"/>
      <c r="I27" s="67"/>
      <c r="J27" s="27"/>
    </row>
    <row r="28" spans="1:10" ht="13.5" thickBot="1">
      <c r="A28" s="44"/>
      <c r="B28" s="34"/>
      <c r="C28" s="52"/>
      <c r="D28" s="65"/>
      <c r="E28" s="52"/>
      <c r="F28" s="61"/>
      <c r="G28" s="61"/>
      <c r="H28" s="61"/>
      <c r="I28" s="65"/>
      <c r="J28" s="27"/>
    </row>
    <row r="29" spans="1:10" ht="13.5" thickTop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2" spans="1:4" ht="12.75">
      <c r="A32" s="45" t="s">
        <v>78</v>
      </c>
      <c r="D32" s="46">
        <f>'FSR-LFT'!$M$24</f>
        <v>1.2850074054126834</v>
      </c>
    </row>
    <row r="34" ht="12.75">
      <c r="A34" s="45" t="s">
        <v>136</v>
      </c>
    </row>
  </sheetData>
  <mergeCells count="1">
    <mergeCell ref="A1:I1"/>
  </mergeCells>
  <printOptions horizontalCentered="1" verticalCentered="1"/>
  <pageMargins left="0.53" right="0.1968503937007874" top="0.7874015748031497" bottom="0.5905511811023623" header="0.1968503937007874" footer="0.1968503937007874"/>
  <pageSetup horizontalDpi="300" verticalDpi="300" orientation="portrait" scale="95" r:id="rId1"/>
  <headerFooter alignWithMargins="0">
    <oddHeader>&amp;C&amp;"Arial,Negrita"COMISION NACIONAL DEL AGUA
SUBDIRECCION GENERAL DE CONSTRUCCION
GERENCIA DE CONTRATACION DE OBRA PUBLICA
SUBGERENCIA DE COSTOS Y PRECIOS UNITARIOS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1" max="1" width="6.7109375" style="0" customWidth="1"/>
    <col min="2" max="2" width="20.00390625" style="0" customWidth="1"/>
    <col min="3" max="3" width="7.421875" style="0" customWidth="1"/>
    <col min="4" max="4" width="7.7109375" style="0" hidden="1" customWidth="1"/>
    <col min="5" max="5" width="8.00390625" style="0" customWidth="1"/>
    <col min="6" max="6" width="7.28125" style="0" customWidth="1"/>
    <col min="7" max="12" width="6.7109375" style="0" customWidth="1"/>
    <col min="13" max="13" width="7.28125" style="0" customWidth="1"/>
    <col min="14" max="14" width="7.140625" style="0" customWidth="1"/>
    <col min="15" max="18" width="6.7109375" style="0" customWidth="1"/>
    <col min="19" max="19" width="7.421875" style="0" customWidth="1"/>
    <col min="20" max="21" width="6.7109375" style="0" customWidth="1"/>
    <col min="22" max="22" width="9.28125" style="0" customWidth="1"/>
    <col min="23" max="23" width="7.7109375" style="0" customWidth="1"/>
  </cols>
  <sheetData>
    <row r="1" spans="1:23" ht="16.5" thickBot="1" thickTop="1">
      <c r="A1" s="148" t="s">
        <v>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50"/>
    </row>
    <row r="2" spans="1:6" ht="14.25" thickBot="1" thickTop="1">
      <c r="A2" s="62" t="s">
        <v>91</v>
      </c>
      <c r="B2" s="59" t="s">
        <v>92</v>
      </c>
      <c r="C2" s="59" t="s">
        <v>93</v>
      </c>
      <c r="D2" s="59"/>
      <c r="E2" s="59" t="s">
        <v>94</v>
      </c>
      <c r="F2" s="59" t="s">
        <v>95</v>
      </c>
    </row>
    <row r="3" spans="1:23" ht="14.25" thickBot="1" thickTop="1">
      <c r="A3" s="159" t="s">
        <v>51</v>
      </c>
      <c r="B3" s="159" t="s">
        <v>80</v>
      </c>
      <c r="C3" s="81" t="s">
        <v>58</v>
      </c>
      <c r="D3" s="81" t="s">
        <v>58</v>
      </c>
      <c r="E3" s="81" t="s">
        <v>58</v>
      </c>
      <c r="F3" s="81" t="s">
        <v>58</v>
      </c>
      <c r="G3" s="156" t="s">
        <v>89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8"/>
      <c r="U3" s="80" t="s">
        <v>109</v>
      </c>
      <c r="V3" s="81" t="s">
        <v>100</v>
      </c>
      <c r="W3" s="81" t="s">
        <v>100</v>
      </c>
    </row>
    <row r="4" spans="1:23" ht="13.5" thickTop="1">
      <c r="A4" s="160"/>
      <c r="B4" s="160"/>
      <c r="C4" s="28" t="s">
        <v>59</v>
      </c>
      <c r="D4" s="28" t="s">
        <v>76</v>
      </c>
      <c r="E4" s="28" t="s">
        <v>113</v>
      </c>
      <c r="F4" s="28" t="s">
        <v>63</v>
      </c>
      <c r="G4" s="155" t="s">
        <v>82</v>
      </c>
      <c r="H4" s="155"/>
      <c r="I4" s="155" t="s">
        <v>74</v>
      </c>
      <c r="J4" s="155"/>
      <c r="K4" s="155" t="s">
        <v>85</v>
      </c>
      <c r="L4" s="155"/>
      <c r="M4" s="155" t="s">
        <v>86</v>
      </c>
      <c r="N4" s="155"/>
      <c r="O4" s="155" t="s">
        <v>53</v>
      </c>
      <c r="P4" s="155"/>
      <c r="Q4" s="112" t="s">
        <v>87</v>
      </c>
      <c r="R4" s="154"/>
      <c r="S4" s="112" t="s">
        <v>88</v>
      </c>
      <c r="T4" s="154"/>
      <c r="U4" s="82" t="s">
        <v>110</v>
      </c>
      <c r="V4" s="28" t="s">
        <v>98</v>
      </c>
      <c r="W4" s="28" t="s">
        <v>98</v>
      </c>
    </row>
    <row r="5" spans="1:23" ht="13.5" thickBot="1">
      <c r="A5" s="160"/>
      <c r="B5" s="160"/>
      <c r="C5" s="28" t="s">
        <v>60</v>
      </c>
      <c r="D5" s="28" t="s">
        <v>77</v>
      </c>
      <c r="E5" s="28"/>
      <c r="F5" s="28" t="s">
        <v>64</v>
      </c>
      <c r="G5" s="153" t="s">
        <v>108</v>
      </c>
      <c r="H5" s="153"/>
      <c r="I5" s="153" t="s">
        <v>66</v>
      </c>
      <c r="J5" s="153"/>
      <c r="K5" s="153" t="s">
        <v>57</v>
      </c>
      <c r="L5" s="153"/>
      <c r="M5" s="153" t="s">
        <v>55</v>
      </c>
      <c r="N5" s="153"/>
      <c r="O5" s="153" t="s">
        <v>56</v>
      </c>
      <c r="P5" s="153"/>
      <c r="Q5" s="153" t="s">
        <v>97</v>
      </c>
      <c r="R5" s="153"/>
      <c r="S5" s="153" t="s">
        <v>75</v>
      </c>
      <c r="T5" s="153"/>
      <c r="U5" s="28" t="s">
        <v>111</v>
      </c>
      <c r="V5" s="28" t="s">
        <v>54</v>
      </c>
      <c r="W5" s="28" t="s">
        <v>54</v>
      </c>
    </row>
    <row r="6" spans="1:23" ht="14.25" thickBot="1" thickTop="1">
      <c r="A6" s="160"/>
      <c r="B6" s="160"/>
      <c r="C6" s="38" t="s">
        <v>61</v>
      </c>
      <c r="D6" s="38"/>
      <c r="E6" s="38"/>
      <c r="F6" s="38" t="s">
        <v>65</v>
      </c>
      <c r="G6" s="151" t="s">
        <v>83</v>
      </c>
      <c r="H6" s="152"/>
      <c r="I6" s="151" t="s">
        <v>83</v>
      </c>
      <c r="J6" s="152"/>
      <c r="K6" s="151" t="s">
        <v>83</v>
      </c>
      <c r="L6" s="152"/>
      <c r="M6" s="151" t="s">
        <v>83</v>
      </c>
      <c r="N6" s="152"/>
      <c r="O6" s="151" t="s">
        <v>83</v>
      </c>
      <c r="P6" s="152"/>
      <c r="Q6" s="151" t="s">
        <v>83</v>
      </c>
      <c r="R6" s="152"/>
      <c r="S6" s="151" t="s">
        <v>83</v>
      </c>
      <c r="T6" s="152"/>
      <c r="U6" s="28" t="s">
        <v>112</v>
      </c>
      <c r="V6" s="28" t="s">
        <v>99</v>
      </c>
      <c r="W6" s="28" t="s">
        <v>99</v>
      </c>
    </row>
    <row r="7" spans="1:23" ht="14.25" thickBot="1" thickTop="1">
      <c r="A7" s="161"/>
      <c r="B7" s="161"/>
      <c r="C7" s="30"/>
      <c r="D7" s="38"/>
      <c r="E7" s="39"/>
      <c r="F7" s="39">
        <f>C9*3</f>
        <v>121.05000000000001</v>
      </c>
      <c r="G7" s="53">
        <v>0.165</v>
      </c>
      <c r="H7" s="53">
        <v>0.0404</v>
      </c>
      <c r="I7" s="53">
        <v>0.0105</v>
      </c>
      <c r="J7" s="53">
        <v>0.00375</v>
      </c>
      <c r="K7" s="53">
        <v>0.007</v>
      </c>
      <c r="L7" s="53">
        <v>0.0025</v>
      </c>
      <c r="M7" s="53">
        <v>0.0175</v>
      </c>
      <c r="N7" s="54">
        <v>0.00625</v>
      </c>
      <c r="O7" s="55">
        <v>0.01</v>
      </c>
      <c r="P7" s="55"/>
      <c r="Q7" s="53">
        <v>0.0315</v>
      </c>
      <c r="R7" s="54">
        <v>0.01125</v>
      </c>
      <c r="S7" s="56">
        <v>0.075887</v>
      </c>
      <c r="T7" s="29"/>
      <c r="U7" s="66">
        <v>0.02</v>
      </c>
      <c r="V7" s="29" t="s">
        <v>101</v>
      </c>
      <c r="W7" s="29" t="s">
        <v>102</v>
      </c>
    </row>
    <row r="8" spans="1:23" ht="14.25" thickBot="1" thickTop="1">
      <c r="A8" s="47"/>
      <c r="B8" s="47"/>
      <c r="C8" s="35"/>
      <c r="D8" s="35"/>
      <c r="E8" s="16"/>
      <c r="F8" s="38"/>
      <c r="G8" s="73" t="s">
        <v>114</v>
      </c>
      <c r="H8" s="68" t="s">
        <v>115</v>
      </c>
      <c r="I8" s="53">
        <v>0.0105</v>
      </c>
      <c r="J8" s="69">
        <f>I8+J7</f>
        <v>0.01425</v>
      </c>
      <c r="K8" s="53">
        <v>0.007</v>
      </c>
      <c r="L8" s="68">
        <f>K8+L7</f>
        <v>0.0095</v>
      </c>
      <c r="M8" s="53">
        <v>0.0175</v>
      </c>
      <c r="N8" s="69">
        <f>M8+N7</f>
        <v>0.02375</v>
      </c>
      <c r="O8" s="70"/>
      <c r="P8" s="70"/>
      <c r="Q8" s="53">
        <v>0.0315</v>
      </c>
      <c r="R8" s="69">
        <f>Q8+R7</f>
        <v>0.042749999999999996</v>
      </c>
      <c r="S8" s="71"/>
      <c r="T8" s="28"/>
      <c r="U8" s="72"/>
      <c r="V8" s="38"/>
      <c r="W8" s="38"/>
    </row>
    <row r="9" spans="1:23" ht="14.25" thickBot="1" thickTop="1">
      <c r="A9" s="40">
        <v>0.001</v>
      </c>
      <c r="B9" s="31" t="s">
        <v>67</v>
      </c>
      <c r="C9" s="77">
        <v>40.35</v>
      </c>
      <c r="D9" s="48"/>
      <c r="E9" s="41">
        <v>40.35</v>
      </c>
      <c r="F9" s="41">
        <f>$F$32*$E9</f>
        <v>51.85004880840178</v>
      </c>
      <c r="G9" s="43">
        <f>$C$9*$G$7</f>
        <v>6.657750000000001</v>
      </c>
      <c r="H9" s="41"/>
      <c r="I9" s="41"/>
      <c r="J9" s="41">
        <f>$F9*$J$8</f>
        <v>0.7388631955197253</v>
      </c>
      <c r="K9" s="41"/>
      <c r="L9" s="41">
        <f>F9*L8</f>
        <v>0.4925754636798169</v>
      </c>
      <c r="M9" s="41"/>
      <c r="N9" s="41">
        <f>F9*N8</f>
        <v>1.2314386591995423</v>
      </c>
      <c r="O9" s="41">
        <f>$O$7*F9</f>
        <v>0.5185004880840178</v>
      </c>
      <c r="P9" s="41"/>
      <c r="Q9" s="41"/>
      <c r="R9" s="41">
        <f>F9*R7</f>
        <v>0.58331304909452</v>
      </c>
      <c r="S9" s="41">
        <f>$S$7*F9</f>
        <v>3.9347446539231856</v>
      </c>
      <c r="T9" s="41"/>
      <c r="U9" s="41"/>
      <c r="V9" s="41">
        <f>$G9+$H9+$I9+$J9+$K9+$L9+$M9+$N9+$O9+$Q9+$R9+$S9</f>
        <v>14.15718550950081</v>
      </c>
      <c r="W9" s="63">
        <f>$V$9/$E9</f>
        <v>0.3508596160966743</v>
      </c>
    </row>
    <row r="10" spans="1:23" ht="13.5" thickTop="1">
      <c r="A10" s="42">
        <v>0.002</v>
      </c>
      <c r="B10" s="32" t="s">
        <v>122</v>
      </c>
      <c r="C10" s="84"/>
      <c r="D10" s="85"/>
      <c r="E10" s="86">
        <v>100</v>
      </c>
      <c r="F10" s="86">
        <f aca="true" t="shared" si="0" ref="F10:F26">$F$32*$E10</f>
        <v>128.50074054126836</v>
      </c>
      <c r="G10" s="86">
        <f>$C$9*$G$7</f>
        <v>6.657750000000001</v>
      </c>
      <c r="H10" s="86">
        <f>(F10-$F$7)*$H$7</f>
        <v>0.30100991786724113</v>
      </c>
      <c r="I10" s="86">
        <f>$F10*$I$8</f>
        <v>1.3492577756833177</v>
      </c>
      <c r="J10" s="86"/>
      <c r="K10" s="86">
        <f>$K$7*$F10</f>
        <v>0.8995051837888786</v>
      </c>
      <c r="L10" s="86"/>
      <c r="M10" s="86">
        <f>$F10*$M$8</f>
        <v>2.2487629594721965</v>
      </c>
      <c r="N10" s="86"/>
      <c r="O10" s="86">
        <f aca="true" t="shared" si="1" ref="O10:O26">$O$7*F10</f>
        <v>1.2850074054126837</v>
      </c>
      <c r="P10" s="86"/>
      <c r="Q10" s="86">
        <f aca="true" t="shared" si="2" ref="Q10:Q26">$Q$7*F10</f>
        <v>4.047773327049954</v>
      </c>
      <c r="R10" s="86"/>
      <c r="S10" s="86">
        <f aca="true" t="shared" si="3" ref="S10:S26">$S$7*F10</f>
        <v>9.751535697455232</v>
      </c>
      <c r="T10" s="43"/>
      <c r="U10" s="43"/>
      <c r="V10" s="43">
        <f aca="true" t="shared" si="4" ref="V10:V26">$G10+$H10+$I10+$J10+$K10+$L10+$M10+$N10+$O10+$Q10+$R10+$S10</f>
        <v>26.540602266729504</v>
      </c>
      <c r="W10" s="64">
        <f>$V10/$E10</f>
        <v>0.265406022667295</v>
      </c>
    </row>
    <row r="11" spans="1:23" ht="12.75">
      <c r="A11" s="42">
        <v>0.003</v>
      </c>
      <c r="B11" s="33" t="s">
        <v>68</v>
      </c>
      <c r="C11" s="28"/>
      <c r="E11" s="43">
        <v>62</v>
      </c>
      <c r="F11" s="43">
        <f t="shared" si="0"/>
        <v>79.67045913558637</v>
      </c>
      <c r="G11" s="43">
        <f aca="true" t="shared" si="5" ref="G11:G26">$C$9*$G$7</f>
        <v>6.657750000000001</v>
      </c>
      <c r="H11" s="43"/>
      <c r="I11" s="43">
        <f aca="true" t="shared" si="6" ref="I11:I25">$F11*$I$8</f>
        <v>0.836539820923657</v>
      </c>
      <c r="J11" s="43"/>
      <c r="K11" s="43">
        <f aca="true" t="shared" si="7" ref="K11:K26">$K$7*$F11</f>
        <v>0.5576932139491046</v>
      </c>
      <c r="L11" s="43"/>
      <c r="M11" s="43">
        <f aca="true" t="shared" si="8" ref="M11:M26">$F11*$M$8</f>
        <v>1.3942330348727616</v>
      </c>
      <c r="N11" s="43"/>
      <c r="O11" s="43">
        <f t="shared" si="1"/>
        <v>0.7967045913558637</v>
      </c>
      <c r="P11" s="43"/>
      <c r="Q11" s="43">
        <f t="shared" si="2"/>
        <v>2.5096194627709707</v>
      </c>
      <c r="R11" s="43"/>
      <c r="S11" s="43">
        <f t="shared" si="3"/>
        <v>6.045952132422243</v>
      </c>
      <c r="T11" s="43"/>
      <c r="U11" s="43"/>
      <c r="V11" s="43">
        <f t="shared" si="4"/>
        <v>18.7984922562946</v>
      </c>
      <c r="W11" s="64">
        <f aca="true" t="shared" si="9" ref="W11:W26">$V11/$E11</f>
        <v>0.3032014880047516</v>
      </c>
    </row>
    <row r="12" spans="1:23" ht="12.75">
      <c r="A12" s="42">
        <v>0.004</v>
      </c>
      <c r="B12" s="33" t="s">
        <v>123</v>
      </c>
      <c r="C12" s="28"/>
      <c r="E12" s="43">
        <v>154</v>
      </c>
      <c r="F12" s="43">
        <f t="shared" si="0"/>
        <v>197.89114043355326</v>
      </c>
      <c r="G12" s="43">
        <f t="shared" si="5"/>
        <v>6.657750000000001</v>
      </c>
      <c r="H12" s="43">
        <f>(F12-$F$7)*$H$7</f>
        <v>3.104382073515551</v>
      </c>
      <c r="I12" s="43">
        <f t="shared" si="6"/>
        <v>2.077856974552309</v>
      </c>
      <c r="J12" s="43"/>
      <c r="K12" s="43">
        <f t="shared" si="7"/>
        <v>1.3852379830348729</v>
      </c>
      <c r="L12" s="43"/>
      <c r="M12" s="43">
        <f t="shared" si="8"/>
        <v>3.4630949575871823</v>
      </c>
      <c r="N12" s="43"/>
      <c r="O12" s="43">
        <f t="shared" si="1"/>
        <v>1.9789114043355327</v>
      </c>
      <c r="P12" s="43"/>
      <c r="Q12" s="43">
        <f t="shared" si="2"/>
        <v>6.233570923656928</v>
      </c>
      <c r="R12" s="43"/>
      <c r="S12" s="43">
        <f t="shared" si="3"/>
        <v>15.017364974081056</v>
      </c>
      <c r="T12" s="43"/>
      <c r="U12" s="43"/>
      <c r="V12" s="43">
        <f t="shared" si="4"/>
        <v>39.91816929076344</v>
      </c>
      <c r="W12" s="64">
        <f t="shared" si="9"/>
        <v>0.2592088914984639</v>
      </c>
    </row>
    <row r="13" spans="1:23" ht="12.75">
      <c r="A13" s="42">
        <v>0.005</v>
      </c>
      <c r="B13" s="33" t="s">
        <v>70</v>
      </c>
      <c r="C13" s="28"/>
      <c r="E13" s="43">
        <v>143</v>
      </c>
      <c r="F13" s="43">
        <f t="shared" si="0"/>
        <v>183.75605897401374</v>
      </c>
      <c r="G13" s="43">
        <f t="shared" si="5"/>
        <v>6.657750000000001</v>
      </c>
      <c r="H13" s="43">
        <f>(F13-$F$7)*$H$7</f>
        <v>2.5333247825501544</v>
      </c>
      <c r="I13" s="43">
        <f t="shared" si="6"/>
        <v>1.9294386192271444</v>
      </c>
      <c r="J13" s="43"/>
      <c r="K13" s="43">
        <f t="shared" si="7"/>
        <v>1.2862924128180961</v>
      </c>
      <c r="L13" s="43"/>
      <c r="M13" s="43">
        <f t="shared" si="8"/>
        <v>3.2157310320452406</v>
      </c>
      <c r="N13" s="43"/>
      <c r="O13" s="43">
        <f t="shared" si="1"/>
        <v>1.8375605897401375</v>
      </c>
      <c r="P13" s="43"/>
      <c r="Q13" s="43">
        <f t="shared" si="2"/>
        <v>5.788315857681432</v>
      </c>
      <c r="R13" s="43"/>
      <c r="S13" s="43">
        <f t="shared" si="3"/>
        <v>13.94469604736098</v>
      </c>
      <c r="T13" s="43"/>
      <c r="U13" s="43"/>
      <c r="V13" s="43">
        <f t="shared" si="4"/>
        <v>37.19310934142318</v>
      </c>
      <c r="W13" s="64">
        <f t="shared" si="9"/>
        <v>0.26009167371624603</v>
      </c>
    </row>
    <row r="14" spans="1:23" ht="12.75">
      <c r="A14" s="42">
        <v>0.006</v>
      </c>
      <c r="B14" s="33" t="s">
        <v>124</v>
      </c>
      <c r="C14" s="28"/>
      <c r="D14" s="50"/>
      <c r="E14" s="43">
        <v>62</v>
      </c>
      <c r="F14" s="43">
        <f t="shared" si="0"/>
        <v>79.67045913558637</v>
      </c>
      <c r="G14" s="43">
        <f t="shared" si="5"/>
        <v>6.657750000000001</v>
      </c>
      <c r="H14" s="43"/>
      <c r="I14" s="43">
        <f t="shared" si="6"/>
        <v>0.836539820923657</v>
      </c>
      <c r="J14" s="43"/>
      <c r="K14" s="43">
        <f t="shared" si="7"/>
        <v>0.5576932139491046</v>
      </c>
      <c r="L14" s="43"/>
      <c r="M14" s="43">
        <f t="shared" si="8"/>
        <v>1.3942330348727616</v>
      </c>
      <c r="N14" s="43"/>
      <c r="O14" s="43">
        <f t="shared" si="1"/>
        <v>0.7967045913558637</v>
      </c>
      <c r="P14" s="43"/>
      <c r="Q14" s="43">
        <f t="shared" si="2"/>
        <v>2.5096194627709707</v>
      </c>
      <c r="R14" s="43"/>
      <c r="S14" s="43">
        <f t="shared" si="3"/>
        <v>6.045952132422243</v>
      </c>
      <c r="T14" s="43"/>
      <c r="U14" s="43"/>
      <c r="V14" s="43">
        <f t="shared" si="4"/>
        <v>18.7984922562946</v>
      </c>
      <c r="W14" s="64">
        <f t="shared" si="9"/>
        <v>0.3032014880047516</v>
      </c>
    </row>
    <row r="15" spans="1:23" ht="12.75">
      <c r="A15" s="42">
        <v>0.007</v>
      </c>
      <c r="B15" s="32" t="s">
        <v>125</v>
      </c>
      <c r="C15" s="28"/>
      <c r="E15" s="43">
        <v>106</v>
      </c>
      <c r="F15" s="43">
        <f t="shared" si="0"/>
        <v>136.21078497374444</v>
      </c>
      <c r="G15" s="43">
        <f t="shared" si="5"/>
        <v>6.657750000000001</v>
      </c>
      <c r="H15" s="43">
        <f>(F15-$F$7)*$H$7</f>
        <v>0.6124957129392749</v>
      </c>
      <c r="I15" s="43">
        <f t="shared" si="6"/>
        <v>1.4302132422243168</v>
      </c>
      <c r="J15" s="43"/>
      <c r="K15" s="43">
        <f t="shared" si="7"/>
        <v>0.9534754948162111</v>
      </c>
      <c r="L15" s="43"/>
      <c r="M15" s="43">
        <f t="shared" si="8"/>
        <v>2.383688737040528</v>
      </c>
      <c r="N15" s="43"/>
      <c r="O15" s="43">
        <f t="shared" si="1"/>
        <v>1.3621078497374444</v>
      </c>
      <c r="P15" s="43"/>
      <c r="Q15" s="43">
        <f t="shared" si="2"/>
        <v>4.29063972667295</v>
      </c>
      <c r="R15" s="43"/>
      <c r="S15" s="43">
        <f t="shared" si="3"/>
        <v>10.336627839302544</v>
      </c>
      <c r="T15" s="43"/>
      <c r="U15" s="43"/>
      <c r="V15" s="43">
        <f t="shared" si="4"/>
        <v>28.02699860273327</v>
      </c>
      <c r="W15" s="64">
        <f t="shared" si="9"/>
        <v>0.2644056471955969</v>
      </c>
    </row>
    <row r="16" spans="1:23" ht="12.75">
      <c r="A16" s="42">
        <v>0.008</v>
      </c>
      <c r="B16" s="32" t="s">
        <v>126</v>
      </c>
      <c r="C16" s="28"/>
      <c r="E16" s="43">
        <v>106</v>
      </c>
      <c r="F16" s="43">
        <f t="shared" si="0"/>
        <v>136.21078497374444</v>
      </c>
      <c r="G16" s="43">
        <f t="shared" si="5"/>
        <v>6.657750000000001</v>
      </c>
      <c r="H16" s="43">
        <f>(F16-$F$7)*$H$7</f>
        <v>0.6124957129392749</v>
      </c>
      <c r="I16" s="43">
        <f t="shared" si="6"/>
        <v>1.4302132422243168</v>
      </c>
      <c r="J16" s="43"/>
      <c r="K16" s="43">
        <f t="shared" si="7"/>
        <v>0.9534754948162111</v>
      </c>
      <c r="L16" s="43"/>
      <c r="M16" s="43">
        <f t="shared" si="8"/>
        <v>2.383688737040528</v>
      </c>
      <c r="N16" s="43"/>
      <c r="O16" s="43">
        <f t="shared" si="1"/>
        <v>1.3621078497374444</v>
      </c>
      <c r="P16" s="43"/>
      <c r="Q16" s="43">
        <f t="shared" si="2"/>
        <v>4.29063972667295</v>
      </c>
      <c r="R16" s="43"/>
      <c r="S16" s="43">
        <f t="shared" si="3"/>
        <v>10.336627839302544</v>
      </c>
      <c r="T16" s="43"/>
      <c r="U16" s="43"/>
      <c r="V16" s="43">
        <f t="shared" si="4"/>
        <v>28.02699860273327</v>
      </c>
      <c r="W16" s="64">
        <f t="shared" si="9"/>
        <v>0.2644056471955969</v>
      </c>
    </row>
    <row r="17" spans="1:23" ht="12.75">
      <c r="A17" s="42">
        <v>0.009</v>
      </c>
      <c r="B17" s="32" t="s">
        <v>71</v>
      </c>
      <c r="C17" s="28"/>
      <c r="E17" s="43">
        <v>121</v>
      </c>
      <c r="F17" s="43">
        <f t="shared" si="0"/>
        <v>155.4858960549347</v>
      </c>
      <c r="G17" s="43">
        <f t="shared" si="5"/>
        <v>6.657750000000001</v>
      </c>
      <c r="H17" s="43">
        <f>(F17-$F$7)*$H$7</f>
        <v>1.3912102006193614</v>
      </c>
      <c r="I17" s="43">
        <f t="shared" si="6"/>
        <v>1.6326019085768144</v>
      </c>
      <c r="J17" s="43"/>
      <c r="K17" s="43">
        <f t="shared" si="7"/>
        <v>1.0884012723845429</v>
      </c>
      <c r="L17" s="43"/>
      <c r="M17" s="43">
        <f t="shared" si="8"/>
        <v>2.7210031809613575</v>
      </c>
      <c r="N17" s="43"/>
      <c r="O17" s="43">
        <f t="shared" si="1"/>
        <v>1.554858960549347</v>
      </c>
      <c r="P17" s="43"/>
      <c r="Q17" s="43">
        <f t="shared" si="2"/>
        <v>4.897805725730443</v>
      </c>
      <c r="R17" s="43"/>
      <c r="S17" s="43">
        <f t="shared" si="3"/>
        <v>11.79935819392083</v>
      </c>
      <c r="T17" s="43"/>
      <c r="U17" s="43"/>
      <c r="V17" s="43">
        <f t="shared" si="4"/>
        <v>31.742989442742697</v>
      </c>
      <c r="W17" s="64">
        <f t="shared" si="9"/>
        <v>0.26233875572514626</v>
      </c>
    </row>
    <row r="18" spans="1:23" ht="12.75">
      <c r="A18" s="42">
        <v>0.01</v>
      </c>
      <c r="B18" s="32" t="s">
        <v>69</v>
      </c>
      <c r="C18" s="28"/>
      <c r="E18" s="43">
        <v>121</v>
      </c>
      <c r="F18" s="43">
        <f t="shared" si="0"/>
        <v>155.4858960549347</v>
      </c>
      <c r="G18" s="43">
        <f t="shared" si="5"/>
        <v>6.657750000000001</v>
      </c>
      <c r="H18" s="43">
        <f>(F18-$F$7)*$H$7</f>
        <v>1.3912102006193614</v>
      </c>
      <c r="I18" s="43">
        <f t="shared" si="6"/>
        <v>1.6326019085768144</v>
      </c>
      <c r="J18" s="43"/>
      <c r="K18" s="43">
        <f t="shared" si="7"/>
        <v>1.0884012723845429</v>
      </c>
      <c r="L18" s="43"/>
      <c r="M18" s="43">
        <f t="shared" si="8"/>
        <v>2.7210031809613575</v>
      </c>
      <c r="N18" s="43"/>
      <c r="O18" s="43">
        <f t="shared" si="1"/>
        <v>1.554858960549347</v>
      </c>
      <c r="P18" s="43"/>
      <c r="Q18" s="43">
        <f t="shared" si="2"/>
        <v>4.897805725730443</v>
      </c>
      <c r="R18" s="43"/>
      <c r="S18" s="43">
        <f t="shared" si="3"/>
        <v>11.79935819392083</v>
      </c>
      <c r="T18" s="43"/>
      <c r="U18" s="43"/>
      <c r="V18" s="43">
        <f t="shared" si="4"/>
        <v>31.742989442742697</v>
      </c>
      <c r="W18" s="64">
        <f t="shared" si="9"/>
        <v>0.26233875572514626</v>
      </c>
    </row>
    <row r="19" spans="1:23" ht="12.75">
      <c r="A19" s="42">
        <v>0.011</v>
      </c>
      <c r="B19" s="32" t="s">
        <v>127</v>
      </c>
      <c r="C19" s="28"/>
      <c r="E19" s="43">
        <v>62</v>
      </c>
      <c r="F19" s="43">
        <f t="shared" si="0"/>
        <v>79.67045913558637</v>
      </c>
      <c r="G19" s="43">
        <f t="shared" si="5"/>
        <v>6.657750000000001</v>
      </c>
      <c r="H19" s="43"/>
      <c r="I19" s="43">
        <f t="shared" si="6"/>
        <v>0.836539820923657</v>
      </c>
      <c r="J19" s="43"/>
      <c r="K19" s="43">
        <f t="shared" si="7"/>
        <v>0.5576932139491046</v>
      </c>
      <c r="L19" s="43"/>
      <c r="M19" s="43">
        <f t="shared" si="8"/>
        <v>1.3942330348727616</v>
      </c>
      <c r="N19" s="43"/>
      <c r="O19" s="43">
        <f t="shared" si="1"/>
        <v>0.7967045913558637</v>
      </c>
      <c r="P19" s="43"/>
      <c r="Q19" s="43">
        <f t="shared" si="2"/>
        <v>2.5096194627709707</v>
      </c>
      <c r="R19" s="43"/>
      <c r="S19" s="43">
        <f t="shared" si="3"/>
        <v>6.045952132422243</v>
      </c>
      <c r="T19" s="43"/>
      <c r="U19" s="43"/>
      <c r="V19" s="43">
        <f t="shared" si="4"/>
        <v>18.7984922562946</v>
      </c>
      <c r="W19" s="64">
        <f t="shared" si="9"/>
        <v>0.3032014880047516</v>
      </c>
    </row>
    <row r="20" spans="1:23" ht="12.75">
      <c r="A20" s="42">
        <v>0.012</v>
      </c>
      <c r="B20" s="32" t="s">
        <v>128</v>
      </c>
      <c r="C20" s="28"/>
      <c r="E20" s="43">
        <v>154</v>
      </c>
      <c r="F20" s="43">
        <f t="shared" si="0"/>
        <v>197.89114043355326</v>
      </c>
      <c r="G20" s="43">
        <f t="shared" si="5"/>
        <v>6.657750000000001</v>
      </c>
      <c r="H20" s="43">
        <f>(F20-$F$7)*$H$7</f>
        <v>3.104382073515551</v>
      </c>
      <c r="I20" s="43">
        <f t="shared" si="6"/>
        <v>2.077856974552309</v>
      </c>
      <c r="J20" s="43"/>
      <c r="K20" s="43">
        <f t="shared" si="7"/>
        <v>1.3852379830348729</v>
      </c>
      <c r="L20" s="43"/>
      <c r="M20" s="43">
        <f t="shared" si="8"/>
        <v>3.4630949575871823</v>
      </c>
      <c r="N20" s="43"/>
      <c r="O20" s="43">
        <f t="shared" si="1"/>
        <v>1.9789114043355327</v>
      </c>
      <c r="P20" s="43"/>
      <c r="Q20" s="43">
        <f t="shared" si="2"/>
        <v>6.233570923656928</v>
      </c>
      <c r="R20" s="43"/>
      <c r="S20" s="43">
        <f t="shared" si="3"/>
        <v>15.017364974081056</v>
      </c>
      <c r="T20" s="43"/>
      <c r="U20" s="43"/>
      <c r="V20" s="43">
        <f t="shared" si="4"/>
        <v>39.91816929076344</v>
      </c>
      <c r="W20" s="64">
        <f t="shared" si="9"/>
        <v>0.2592088914984639</v>
      </c>
    </row>
    <row r="21" spans="1:23" ht="12.75">
      <c r="A21" s="42">
        <v>0.013</v>
      </c>
      <c r="B21" s="32" t="s">
        <v>129</v>
      </c>
      <c r="C21" s="28"/>
      <c r="E21" s="43">
        <v>93</v>
      </c>
      <c r="F21" s="43">
        <f t="shared" si="0"/>
        <v>119.50568870337956</v>
      </c>
      <c r="G21" s="43">
        <f t="shared" si="5"/>
        <v>6.657750000000001</v>
      </c>
      <c r="H21" s="43"/>
      <c r="I21" s="43">
        <f t="shared" si="6"/>
        <v>1.2548097313854856</v>
      </c>
      <c r="J21" s="43"/>
      <c r="K21" s="43">
        <f t="shared" si="7"/>
        <v>0.836539820923657</v>
      </c>
      <c r="L21" s="43"/>
      <c r="M21" s="43">
        <f t="shared" si="8"/>
        <v>2.0913495523091425</v>
      </c>
      <c r="N21" s="43"/>
      <c r="O21" s="43">
        <f t="shared" si="1"/>
        <v>1.1950568870337956</v>
      </c>
      <c r="P21" s="43"/>
      <c r="Q21" s="43">
        <f t="shared" si="2"/>
        <v>3.764429194156456</v>
      </c>
      <c r="R21" s="43"/>
      <c r="S21" s="43">
        <f t="shared" si="3"/>
        <v>9.068928198633364</v>
      </c>
      <c r="T21" s="43"/>
      <c r="U21" s="43"/>
      <c r="V21" s="43">
        <f t="shared" si="4"/>
        <v>24.8688633844419</v>
      </c>
      <c r="W21" s="64">
        <f t="shared" si="9"/>
        <v>0.267407133166042</v>
      </c>
    </row>
    <row r="22" spans="1:23" ht="12.75">
      <c r="A22" s="42">
        <v>0.014</v>
      </c>
      <c r="B22" s="32" t="s">
        <v>73</v>
      </c>
      <c r="C22" s="28"/>
      <c r="E22" s="43">
        <v>121</v>
      </c>
      <c r="F22" s="43">
        <f t="shared" si="0"/>
        <v>155.4858960549347</v>
      </c>
      <c r="G22" s="43">
        <f t="shared" si="5"/>
        <v>6.657750000000001</v>
      </c>
      <c r="H22" s="43">
        <f>(F22-$F$7)*$H$7</f>
        <v>1.3912102006193614</v>
      </c>
      <c r="I22" s="43">
        <f t="shared" si="6"/>
        <v>1.6326019085768144</v>
      </c>
      <c r="J22" s="43"/>
      <c r="K22" s="43">
        <f t="shared" si="7"/>
        <v>1.0884012723845429</v>
      </c>
      <c r="L22" s="43"/>
      <c r="M22" s="43">
        <f t="shared" si="8"/>
        <v>2.7210031809613575</v>
      </c>
      <c r="N22" s="43"/>
      <c r="O22" s="43">
        <f t="shared" si="1"/>
        <v>1.554858960549347</v>
      </c>
      <c r="P22" s="43"/>
      <c r="Q22" s="43">
        <f t="shared" si="2"/>
        <v>4.897805725730443</v>
      </c>
      <c r="R22" s="43"/>
      <c r="S22" s="43">
        <f t="shared" si="3"/>
        <v>11.79935819392083</v>
      </c>
      <c r="T22" s="43"/>
      <c r="U22" s="43"/>
      <c r="V22" s="43">
        <f t="shared" si="4"/>
        <v>31.742989442742697</v>
      </c>
      <c r="W22" s="64">
        <f t="shared" si="9"/>
        <v>0.26233875572514626</v>
      </c>
    </row>
    <row r="23" spans="1:23" ht="12.75">
      <c r="A23" s="42">
        <v>0.015</v>
      </c>
      <c r="B23" s="32" t="s">
        <v>130</v>
      </c>
      <c r="C23" s="28"/>
      <c r="E23" s="43">
        <v>89</v>
      </c>
      <c r="F23" s="43">
        <f t="shared" si="0"/>
        <v>114.36565908172882</v>
      </c>
      <c r="G23" s="43">
        <f t="shared" si="5"/>
        <v>6.657750000000001</v>
      </c>
      <c r="H23" s="43"/>
      <c r="I23" s="43">
        <f t="shared" si="6"/>
        <v>1.2008394203581527</v>
      </c>
      <c r="J23" s="43"/>
      <c r="K23" s="43">
        <f t="shared" si="7"/>
        <v>0.8005596135721018</v>
      </c>
      <c r="L23" s="43"/>
      <c r="M23" s="43">
        <f t="shared" si="8"/>
        <v>2.0013990339302548</v>
      </c>
      <c r="N23" s="43"/>
      <c r="O23" s="43">
        <f t="shared" si="1"/>
        <v>1.1436565908172882</v>
      </c>
      <c r="P23" s="43"/>
      <c r="Q23" s="43">
        <f t="shared" si="2"/>
        <v>3.602518261074458</v>
      </c>
      <c r="R23" s="43"/>
      <c r="S23" s="43">
        <f t="shared" si="3"/>
        <v>8.678866770735155</v>
      </c>
      <c r="T23" s="43"/>
      <c r="U23" s="43"/>
      <c r="V23" s="43">
        <f t="shared" si="4"/>
        <v>24.08558969048741</v>
      </c>
      <c r="W23" s="64">
        <f t="shared" si="9"/>
        <v>0.2706246032639035</v>
      </c>
    </row>
    <row r="24" spans="1:23" ht="12.75">
      <c r="A24" s="42">
        <v>0.016</v>
      </c>
      <c r="B24" s="32" t="s">
        <v>72</v>
      </c>
      <c r="C24" s="28"/>
      <c r="D24" s="50"/>
      <c r="E24" s="49">
        <v>100</v>
      </c>
      <c r="F24" s="43">
        <f t="shared" si="0"/>
        <v>128.50074054126836</v>
      </c>
      <c r="G24" s="43">
        <f t="shared" si="5"/>
        <v>6.657750000000001</v>
      </c>
      <c r="H24" s="43">
        <f>(F24-$F$7)*$H$7</f>
        <v>0.30100991786724113</v>
      </c>
      <c r="I24" s="43">
        <f t="shared" si="6"/>
        <v>1.3492577756833177</v>
      </c>
      <c r="J24" s="43"/>
      <c r="K24" s="43">
        <f t="shared" si="7"/>
        <v>0.8995051837888786</v>
      </c>
      <c r="L24" s="43"/>
      <c r="M24" s="43">
        <f t="shared" si="8"/>
        <v>2.2487629594721965</v>
      </c>
      <c r="N24" s="43"/>
      <c r="O24" s="43">
        <f t="shared" si="1"/>
        <v>1.2850074054126837</v>
      </c>
      <c r="P24" s="43"/>
      <c r="Q24" s="43">
        <f t="shared" si="2"/>
        <v>4.047773327049954</v>
      </c>
      <c r="R24" s="43"/>
      <c r="S24" s="43">
        <f t="shared" si="3"/>
        <v>9.751535697455232</v>
      </c>
      <c r="T24" s="43"/>
      <c r="U24" s="43"/>
      <c r="V24" s="43">
        <f t="shared" si="4"/>
        <v>26.540602266729504</v>
      </c>
      <c r="W24" s="64">
        <f t="shared" si="9"/>
        <v>0.265406022667295</v>
      </c>
    </row>
    <row r="25" spans="1:23" ht="12.75">
      <c r="A25" s="42">
        <v>0.017</v>
      </c>
      <c r="B25" s="32" t="s">
        <v>131</v>
      </c>
      <c r="C25" s="28"/>
      <c r="D25" s="50"/>
      <c r="E25" s="49">
        <v>93</v>
      </c>
      <c r="F25" s="43">
        <f t="shared" si="0"/>
        <v>119.50568870337956</v>
      </c>
      <c r="G25" s="43">
        <f t="shared" si="5"/>
        <v>6.657750000000001</v>
      </c>
      <c r="H25" s="43"/>
      <c r="I25" s="43">
        <f t="shared" si="6"/>
        <v>1.2548097313854856</v>
      </c>
      <c r="J25" s="43"/>
      <c r="K25" s="43">
        <f t="shared" si="7"/>
        <v>0.836539820923657</v>
      </c>
      <c r="L25" s="43"/>
      <c r="M25" s="43">
        <f t="shared" si="8"/>
        <v>2.0913495523091425</v>
      </c>
      <c r="N25" s="43"/>
      <c r="O25" s="43">
        <f t="shared" si="1"/>
        <v>1.1950568870337956</v>
      </c>
      <c r="P25" s="43"/>
      <c r="Q25" s="43">
        <f t="shared" si="2"/>
        <v>3.764429194156456</v>
      </c>
      <c r="R25" s="43"/>
      <c r="S25" s="43">
        <f t="shared" si="3"/>
        <v>9.068928198633364</v>
      </c>
      <c r="T25" s="43"/>
      <c r="U25" s="43"/>
      <c r="V25" s="43">
        <f t="shared" si="4"/>
        <v>24.8688633844419</v>
      </c>
      <c r="W25" s="64">
        <f t="shared" si="9"/>
        <v>0.267407133166042</v>
      </c>
    </row>
    <row r="26" spans="1:23" ht="12.75">
      <c r="A26" s="42">
        <v>0.018</v>
      </c>
      <c r="B26" s="32" t="s">
        <v>132</v>
      </c>
      <c r="C26" s="28"/>
      <c r="E26" s="43">
        <v>131</v>
      </c>
      <c r="F26" s="43">
        <f t="shared" si="0"/>
        <v>168.33597010906152</v>
      </c>
      <c r="G26" s="43">
        <f t="shared" si="5"/>
        <v>6.657750000000001</v>
      </c>
      <c r="H26" s="43">
        <f>(F26-$F$7)*$H$7</f>
        <v>1.9103531924060848</v>
      </c>
      <c r="I26" s="43">
        <f>$F26*$I$8</f>
        <v>1.767527686145146</v>
      </c>
      <c r="J26" s="43"/>
      <c r="K26" s="43">
        <f t="shared" si="7"/>
        <v>1.1783517907634307</v>
      </c>
      <c r="L26" s="43"/>
      <c r="M26" s="43">
        <f t="shared" si="8"/>
        <v>2.9458794769085768</v>
      </c>
      <c r="N26" s="43"/>
      <c r="O26" s="43">
        <f t="shared" si="1"/>
        <v>1.6833597010906152</v>
      </c>
      <c r="P26" s="43"/>
      <c r="Q26" s="43">
        <f t="shared" si="2"/>
        <v>5.302583058435438</v>
      </c>
      <c r="R26" s="43"/>
      <c r="S26" s="43">
        <f t="shared" si="3"/>
        <v>12.77451176366635</v>
      </c>
      <c r="T26" s="43"/>
      <c r="U26" s="43"/>
      <c r="V26" s="43">
        <f t="shared" si="4"/>
        <v>34.22031666941564</v>
      </c>
      <c r="W26" s="64">
        <f t="shared" si="9"/>
        <v>0.261223791369585</v>
      </c>
    </row>
    <row r="27" spans="1:23" ht="12.75">
      <c r="A27" s="42"/>
      <c r="B27" s="32"/>
      <c r="C27" s="28"/>
      <c r="E27" s="51"/>
      <c r="F27" s="49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64"/>
    </row>
    <row r="28" spans="1:23" ht="13.5" thickBot="1">
      <c r="A28" s="44"/>
      <c r="B28" s="34"/>
      <c r="C28" s="29"/>
      <c r="D28" s="50"/>
      <c r="E28" s="52"/>
      <c r="F28" s="5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5"/>
    </row>
    <row r="29" ht="13.5" thickTop="1"/>
    <row r="31" ht="12.75">
      <c r="A31" s="58" t="s">
        <v>49</v>
      </c>
    </row>
    <row r="32" spans="1:6" ht="13.5" thickBot="1">
      <c r="A32" s="45" t="s">
        <v>81</v>
      </c>
      <c r="F32" s="83">
        <f>'FSR-LFT'!$M$24</f>
        <v>1.2850074054126834</v>
      </c>
    </row>
    <row r="33" spans="7:8" ht="14.25" thickBot="1" thickTop="1">
      <c r="G33" s="57" t="s">
        <v>83</v>
      </c>
      <c r="H33" s="57" t="s">
        <v>84</v>
      </c>
    </row>
    <row r="34" spans="1:8" ht="13.5" thickTop="1">
      <c r="A34" s="45" t="s">
        <v>90</v>
      </c>
      <c r="G34" s="60">
        <v>0.0404</v>
      </c>
      <c r="H34" s="60">
        <v>0.0168</v>
      </c>
    </row>
  </sheetData>
  <mergeCells count="25">
    <mergeCell ref="B3:B7"/>
    <mergeCell ref="A3:A7"/>
    <mergeCell ref="G6:H6"/>
    <mergeCell ref="I6:J6"/>
    <mergeCell ref="A1:W1"/>
    <mergeCell ref="M5:N5"/>
    <mergeCell ref="G4:H4"/>
    <mergeCell ref="I4:J4"/>
    <mergeCell ref="G5:H5"/>
    <mergeCell ref="I5:J5"/>
    <mergeCell ref="S4:T4"/>
    <mergeCell ref="S5:T5"/>
    <mergeCell ref="G3:T3"/>
    <mergeCell ref="O4:P4"/>
    <mergeCell ref="O5:P5"/>
    <mergeCell ref="Q4:R4"/>
    <mergeCell ref="Q5:R5"/>
    <mergeCell ref="K4:L4"/>
    <mergeCell ref="K5:L5"/>
    <mergeCell ref="M4:N4"/>
    <mergeCell ref="S6:T6"/>
    <mergeCell ref="K6:L6"/>
    <mergeCell ref="M6:N6"/>
    <mergeCell ref="O6:P6"/>
    <mergeCell ref="Q6:R6"/>
  </mergeCells>
  <printOptions horizontalCentered="1" verticalCentered="1"/>
  <pageMargins left="0.37" right="0.31" top="0.95" bottom="0.3937007874015748" header="0.31" footer="0.1968503937007874"/>
  <pageSetup horizontalDpi="300" verticalDpi="300" orientation="landscape" scale="75" r:id="rId1"/>
  <headerFooter alignWithMargins="0">
    <oddHeader>&amp;C&amp;"Arial,Negrita"COMISION NACIONAL DEL AGUA
SUBDIRECCION GENERAL DE CONSTRUCCION 
GERENCIA DE CONTRATACION DE OBRA PUBLICA
SUBGERENCIA DE COSTOS Y PRECIOS UNITARIOS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DEL AGUA.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C.N.A.</dc:creator>
  <cp:keywords/>
  <dc:description/>
  <cp:lastModifiedBy>ARTURO</cp:lastModifiedBy>
  <cp:lastPrinted>2001-08-23T22:22:05Z</cp:lastPrinted>
  <dcterms:created xsi:type="dcterms:W3CDTF">1999-06-18T18:57:17Z</dcterms:created>
  <dcterms:modified xsi:type="dcterms:W3CDTF">2008-03-11T05:09:19Z</dcterms:modified>
  <cp:category/>
  <cp:version/>
  <cp:contentType/>
  <cp:contentStatus/>
</cp:coreProperties>
</file>