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5730" activeTab="0"/>
  </bookViews>
  <sheets>
    <sheet name="VIGA DE TRES TRAMOS Y DOS VOLAD" sheetId="1" r:id="rId1"/>
    <sheet name="VIGA DE DOS TRAMOS Y DOS VOLAD." sheetId="2" r:id="rId2"/>
  </sheets>
  <definedNames/>
  <calcPr fullCalcOnLoad="1"/>
</workbook>
</file>

<file path=xl/sharedStrings.xml><?xml version="1.0" encoding="utf-8"?>
<sst xmlns="http://schemas.openxmlformats.org/spreadsheetml/2006/main" count="199" uniqueCount="87">
  <si>
    <t>P1</t>
  </si>
  <si>
    <t>P2</t>
  </si>
  <si>
    <t>P3</t>
  </si>
  <si>
    <t>P4</t>
  </si>
  <si>
    <t>P5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</si>
  <si>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</si>
  <si>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</si>
  <si>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</si>
  <si>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</si>
  <si>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</si>
  <si>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</si>
  <si>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</si>
  <si>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</si>
  <si>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</si>
  <si>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</si>
  <si>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</si>
  <si>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ap2</t>
  </si>
  <si>
    <t>ap3</t>
  </si>
  <si>
    <t>ap4</t>
  </si>
  <si>
    <t>bp2</t>
  </si>
  <si>
    <t>bp3</t>
  </si>
  <si>
    <t>bp4</t>
  </si>
  <si>
    <t>aq1</t>
  </si>
  <si>
    <t>bq1</t>
  </si>
  <si>
    <t>aq2</t>
  </si>
  <si>
    <t>bq2</t>
  </si>
  <si>
    <t>aq3</t>
  </si>
  <si>
    <t>bq3</t>
  </si>
  <si>
    <t>aq9</t>
  </si>
  <si>
    <t>bq9</t>
  </si>
  <si>
    <t>aq10</t>
  </si>
  <si>
    <t>bq10</t>
  </si>
  <si>
    <t>aq11</t>
  </si>
  <si>
    <t>bq11</t>
  </si>
  <si>
    <t>l1</t>
  </si>
  <si>
    <t>l2</t>
  </si>
  <si>
    <t>l3</t>
  </si>
  <si>
    <t>l4</t>
  </si>
  <si>
    <t>l5</t>
  </si>
  <si>
    <t>DATOS CARGAS</t>
  </si>
  <si>
    <t>DATOS LUCES</t>
  </si>
  <si>
    <t xml:space="preserve">LOS VALORES DE </t>
  </si>
  <si>
    <t>CARGAS O LUCES</t>
  </si>
  <si>
    <t>SE DEBEN HACER 0</t>
  </si>
  <si>
    <t xml:space="preserve">EN EL CASO DE </t>
  </si>
  <si>
    <t>NO EXISTIR</t>
  </si>
  <si>
    <t>Las cargas P van en t</t>
  </si>
  <si>
    <t>las cargas Q van en t/m</t>
  </si>
  <si>
    <t>las luces en m</t>
  </si>
  <si>
    <t>MEP1,2,3,4,5</t>
  </si>
  <si>
    <t>MEQ1,2,3</t>
  </si>
  <si>
    <t>MEQ9,10.11</t>
  </si>
  <si>
    <t>MEQ4,5,6,7,8</t>
  </si>
  <si>
    <t>METOTALES</t>
  </si>
  <si>
    <t>COEF. DE</t>
  </si>
  <si>
    <t>RIGIDEZ K</t>
  </si>
  <si>
    <t>COEF: DE</t>
  </si>
  <si>
    <t>DISTRIB. V</t>
  </si>
  <si>
    <t>X TOTALES</t>
  </si>
  <si>
    <t>APOYO</t>
  </si>
  <si>
    <t>CROSS</t>
  </si>
  <si>
    <t>RQ1,2,3</t>
  </si>
  <si>
    <t>RQ9,10,11</t>
  </si>
  <si>
    <t>RQ4,5,6,7,8</t>
  </si>
  <si>
    <t>RP1,2,3,4,5</t>
  </si>
  <si>
    <t>RX</t>
  </si>
  <si>
    <t>R TOTAL</t>
  </si>
  <si>
    <t>A</t>
  </si>
  <si>
    <t>B</t>
  </si>
  <si>
    <t>C</t>
  </si>
  <si>
    <t>D</t>
  </si>
  <si>
    <t>E</t>
  </si>
  <si>
    <t>NO SE PUEDE GENERALIZAR EL SISTEMA DE CÁLCULO PLANTEADO.</t>
  </si>
  <si>
    <t xml:space="preserve">LOS MOMENTOS DE LOS TRAMOS B,C Y D VARIAN SEGÚN EXISTAN O NO LAS CARGAS Q Y P POR LO TANTO </t>
  </si>
  <si>
    <t>aq7</t>
  </si>
  <si>
    <t>bq7</t>
  </si>
  <si>
    <t>aq8</t>
  </si>
  <si>
    <t>bq8</t>
  </si>
  <si>
    <t>MEP1,2,3,4</t>
  </si>
  <si>
    <t>MEQ1,2</t>
  </si>
  <si>
    <t>MEQ7,8</t>
  </si>
  <si>
    <t>MEQ4,5,6</t>
  </si>
  <si>
    <t>RP1,2,3,4</t>
  </si>
  <si>
    <t>RQ1,2</t>
  </si>
  <si>
    <t>RQ7,8</t>
  </si>
  <si>
    <t>RQ3,4,5,6</t>
  </si>
  <si>
    <t xml:space="preserve">LOS MOMENTOS DE LOS TRAMOS BYC VARIAN SEGÚN EXISTAN O NO LAS CARGAS Q Y P POR LO TANTO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</si>
</sst>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color indexed="50"/>
      <name val="Arial"/>
      <family val="2"/>
    </font>
    <font>
      <b/>
      <sz val="10"/>
      <color indexed="5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left"/>
    </xf>
    <xf numFmtId="0" fontId="3" fillId="5" borderId="5" xfId="0" applyFont="1" applyFill="1" applyBorder="1" applyAlignment="1">
      <alignment horizontal="right"/>
    </xf>
    <xf numFmtId="0" fontId="3" fillId="5" borderId="6" xfId="0" applyFont="1" applyFill="1" applyBorder="1" applyAlignment="1">
      <alignment/>
    </xf>
    <xf numFmtId="0" fontId="3" fillId="5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6" borderId="8" xfId="0" applyFont="1" applyFill="1" applyBorder="1" applyAlignment="1">
      <alignment/>
    </xf>
    <xf numFmtId="0" fontId="3" fillId="6" borderId="9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3" fillId="5" borderId="5" xfId="0" applyFont="1" applyFill="1" applyBorder="1" applyAlignment="1">
      <alignment/>
    </xf>
    <xf numFmtId="0" fontId="3" fillId="7" borderId="3" xfId="0" applyFont="1" applyFill="1" applyBorder="1" applyAlignment="1">
      <alignment horizontal="center"/>
    </xf>
    <xf numFmtId="0" fontId="3" fillId="7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3" fillId="7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6" borderId="9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3</xdr:row>
      <xdr:rowOff>57150</xdr:rowOff>
    </xdr:from>
    <xdr:to>
      <xdr:col>2</xdr:col>
      <xdr:colOff>752475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066925" y="54292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66675</xdr:rowOff>
    </xdr:from>
    <xdr:to>
      <xdr:col>5</xdr:col>
      <xdr:colOff>0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>
          <a:off x="3600450" y="666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133350</xdr:rowOff>
    </xdr:from>
    <xdr:to>
      <xdr:col>7</xdr:col>
      <xdr:colOff>0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>
          <a:off x="5181600" y="1333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19050</xdr:rowOff>
    </xdr:from>
    <xdr:to>
      <xdr:col>9</xdr:col>
      <xdr:colOff>0</xdr:colOff>
      <xdr:row>8</xdr:row>
      <xdr:rowOff>104775</xdr:rowOff>
    </xdr:to>
    <xdr:sp>
      <xdr:nvSpPr>
        <xdr:cNvPr id="4" name="Line 4"/>
        <xdr:cNvSpPr>
          <a:spLocks/>
        </xdr:cNvSpPr>
      </xdr:nvSpPr>
      <xdr:spPr>
        <a:xfrm>
          <a:off x="6705600" y="5048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114300</xdr:rowOff>
    </xdr:from>
    <xdr:to>
      <xdr:col>2</xdr:col>
      <xdr:colOff>0</xdr:colOff>
      <xdr:row>2</xdr:row>
      <xdr:rowOff>142875</xdr:rowOff>
    </xdr:to>
    <xdr:sp>
      <xdr:nvSpPr>
        <xdr:cNvPr id="5" name="Line 5"/>
        <xdr:cNvSpPr>
          <a:spLocks/>
        </xdr:cNvSpPr>
      </xdr:nvSpPr>
      <xdr:spPr>
        <a:xfrm>
          <a:off x="1314450" y="114300"/>
          <a:ext cx="0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0</xdr:row>
      <xdr:rowOff>123825</xdr:rowOff>
    </xdr:from>
    <xdr:to>
      <xdr:col>4</xdr:col>
      <xdr:colOff>190500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3028950" y="123825"/>
          <a:ext cx="0" cy="361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152400</xdr:rowOff>
    </xdr:from>
    <xdr:to>
      <xdr:col>6</xdr:col>
      <xdr:colOff>200025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619625" y="152400"/>
          <a:ext cx="0" cy="3333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2</xdr:row>
      <xdr:rowOff>152400</xdr:rowOff>
    </xdr:to>
    <xdr:sp>
      <xdr:nvSpPr>
        <xdr:cNvPr id="8" name="Line 8"/>
        <xdr:cNvSpPr>
          <a:spLocks/>
        </xdr:cNvSpPr>
      </xdr:nvSpPr>
      <xdr:spPr>
        <a:xfrm>
          <a:off x="6048375" y="161925"/>
          <a:ext cx="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0</xdr:row>
      <xdr:rowOff>85725</xdr:rowOff>
    </xdr:from>
    <xdr:to>
      <xdr:col>9</xdr:col>
      <xdr:colOff>752475</xdr:colOff>
      <xdr:row>2</xdr:row>
      <xdr:rowOff>152400</xdr:rowOff>
    </xdr:to>
    <xdr:sp>
      <xdr:nvSpPr>
        <xdr:cNvPr id="9" name="Line 9"/>
        <xdr:cNvSpPr>
          <a:spLocks/>
        </xdr:cNvSpPr>
      </xdr:nvSpPr>
      <xdr:spPr>
        <a:xfrm>
          <a:off x="7458075" y="85725"/>
          <a:ext cx="0" cy="390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38100</xdr:rowOff>
    </xdr:from>
    <xdr:to>
      <xdr:col>4</xdr:col>
      <xdr:colOff>190500</xdr:colOff>
      <xdr:row>5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3028950" y="523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152400</xdr:rowOff>
    </xdr:from>
    <xdr:to>
      <xdr:col>6</xdr:col>
      <xdr:colOff>200025</xdr:colOff>
      <xdr:row>6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4619625" y="4762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</xdr:row>
      <xdr:rowOff>133350</xdr:rowOff>
    </xdr:from>
    <xdr:to>
      <xdr:col>8</xdr:col>
      <xdr:colOff>104775</xdr:colOff>
      <xdr:row>5</xdr:row>
      <xdr:rowOff>142875</xdr:rowOff>
    </xdr:to>
    <xdr:sp>
      <xdr:nvSpPr>
        <xdr:cNvPr id="12" name="Line 13"/>
        <xdr:cNvSpPr>
          <a:spLocks/>
        </xdr:cNvSpPr>
      </xdr:nvSpPr>
      <xdr:spPr>
        <a:xfrm>
          <a:off x="6048375" y="4572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3</xdr:row>
      <xdr:rowOff>152400</xdr:rowOff>
    </xdr:from>
    <xdr:to>
      <xdr:col>4</xdr:col>
      <xdr:colOff>200025</xdr:colOff>
      <xdr:row>3</xdr:row>
      <xdr:rowOff>152400</xdr:rowOff>
    </xdr:to>
    <xdr:sp>
      <xdr:nvSpPr>
        <xdr:cNvPr id="13" name="Line 14"/>
        <xdr:cNvSpPr>
          <a:spLocks/>
        </xdr:cNvSpPr>
      </xdr:nvSpPr>
      <xdr:spPr>
        <a:xfrm>
          <a:off x="2066925" y="6381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5"/>
        <xdr:cNvSpPr>
          <a:spLocks/>
        </xdr:cNvSpPr>
      </xdr:nvSpPr>
      <xdr:spPr>
        <a:xfrm>
          <a:off x="3019425" y="6477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5" name="Line 16"/>
        <xdr:cNvSpPr>
          <a:spLocks/>
        </xdr:cNvSpPr>
      </xdr:nvSpPr>
      <xdr:spPr>
        <a:xfrm>
          <a:off x="3600450" y="647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</xdr:row>
      <xdr:rowOff>0</xdr:rowOff>
    </xdr:from>
    <xdr:to>
      <xdr:col>6</xdr:col>
      <xdr:colOff>733425</xdr:colOff>
      <xdr:row>4</xdr:row>
      <xdr:rowOff>0</xdr:rowOff>
    </xdr:to>
    <xdr:sp>
      <xdr:nvSpPr>
        <xdr:cNvPr id="16" name="Line 17"/>
        <xdr:cNvSpPr>
          <a:spLocks/>
        </xdr:cNvSpPr>
      </xdr:nvSpPr>
      <xdr:spPr>
        <a:xfrm>
          <a:off x="463867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85725</xdr:colOff>
      <xdr:row>4</xdr:row>
      <xdr:rowOff>9525</xdr:rowOff>
    </xdr:to>
    <xdr:sp>
      <xdr:nvSpPr>
        <xdr:cNvPr id="17" name="Line 18"/>
        <xdr:cNvSpPr>
          <a:spLocks/>
        </xdr:cNvSpPr>
      </xdr:nvSpPr>
      <xdr:spPr>
        <a:xfrm>
          <a:off x="5181600" y="6572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</xdr:row>
      <xdr:rowOff>9525</xdr:rowOff>
    </xdr:from>
    <xdr:to>
      <xdr:col>8</xdr:col>
      <xdr:colOff>752475</xdr:colOff>
      <xdr:row>4</xdr:row>
      <xdr:rowOff>9525</xdr:rowOff>
    </xdr:to>
    <xdr:sp>
      <xdr:nvSpPr>
        <xdr:cNvPr id="18" name="Line 19"/>
        <xdr:cNvSpPr>
          <a:spLocks/>
        </xdr:cNvSpPr>
      </xdr:nvSpPr>
      <xdr:spPr>
        <a:xfrm>
          <a:off x="6057900" y="6572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142875</xdr:rowOff>
    </xdr:from>
    <xdr:to>
      <xdr:col>2</xdr:col>
      <xdr:colOff>742950</xdr:colOff>
      <xdr:row>6</xdr:row>
      <xdr:rowOff>142875</xdr:rowOff>
    </xdr:to>
    <xdr:sp>
      <xdr:nvSpPr>
        <xdr:cNvPr id="19" name="Line 23"/>
        <xdr:cNvSpPr>
          <a:spLocks/>
        </xdr:cNvSpPr>
      </xdr:nvSpPr>
      <xdr:spPr>
        <a:xfrm>
          <a:off x="1314450" y="1114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6</xdr:row>
      <xdr:rowOff>152400</xdr:rowOff>
    </xdr:from>
    <xdr:to>
      <xdr:col>4</xdr:col>
      <xdr:colOff>752475</xdr:colOff>
      <xdr:row>6</xdr:row>
      <xdr:rowOff>152400</xdr:rowOff>
    </xdr:to>
    <xdr:sp>
      <xdr:nvSpPr>
        <xdr:cNvPr id="20" name="Line 24"/>
        <xdr:cNvSpPr>
          <a:spLocks/>
        </xdr:cNvSpPr>
      </xdr:nvSpPr>
      <xdr:spPr>
        <a:xfrm>
          <a:off x="2057400" y="11239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6</xdr:row>
      <xdr:rowOff>152400</xdr:rowOff>
    </xdr:from>
    <xdr:to>
      <xdr:col>7</xdr:col>
      <xdr:colOff>0</xdr:colOff>
      <xdr:row>6</xdr:row>
      <xdr:rowOff>152400</xdr:rowOff>
    </xdr:to>
    <xdr:sp>
      <xdr:nvSpPr>
        <xdr:cNvPr id="21" name="Line 25"/>
        <xdr:cNvSpPr>
          <a:spLocks/>
        </xdr:cNvSpPr>
      </xdr:nvSpPr>
      <xdr:spPr>
        <a:xfrm>
          <a:off x="3590925" y="11239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22" name="Line 26"/>
        <xdr:cNvSpPr>
          <a:spLocks/>
        </xdr:cNvSpPr>
      </xdr:nvSpPr>
      <xdr:spPr>
        <a:xfrm>
          <a:off x="5191125" y="11334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9</xdr:col>
      <xdr:colOff>742950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6715125" y="11334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0</xdr:colOff>
      <xdr:row>5</xdr:row>
      <xdr:rowOff>9525</xdr:rowOff>
    </xdr:to>
    <xdr:sp>
      <xdr:nvSpPr>
        <xdr:cNvPr id="24" name="Line 28"/>
        <xdr:cNvSpPr>
          <a:spLocks/>
        </xdr:cNvSpPr>
      </xdr:nvSpPr>
      <xdr:spPr>
        <a:xfrm>
          <a:off x="2076450" y="819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5" name="Line 29"/>
        <xdr:cNvSpPr>
          <a:spLocks/>
        </xdr:cNvSpPr>
      </xdr:nvSpPr>
      <xdr:spPr>
        <a:xfrm>
          <a:off x="3609975" y="8096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8</xdr:col>
      <xdr:colOff>19050</xdr:colOff>
      <xdr:row>5</xdr:row>
      <xdr:rowOff>0</xdr:rowOff>
    </xdr:to>
    <xdr:sp>
      <xdr:nvSpPr>
        <xdr:cNvPr id="26" name="Line 30"/>
        <xdr:cNvSpPr>
          <a:spLocks/>
        </xdr:cNvSpPr>
      </xdr:nvSpPr>
      <xdr:spPr>
        <a:xfrm>
          <a:off x="5191125" y="8096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5</xdr:row>
      <xdr:rowOff>9525</xdr:rowOff>
    </xdr:from>
    <xdr:to>
      <xdr:col>4</xdr:col>
      <xdr:colOff>752475</xdr:colOff>
      <xdr:row>5</xdr:row>
      <xdr:rowOff>9525</xdr:rowOff>
    </xdr:to>
    <xdr:sp>
      <xdr:nvSpPr>
        <xdr:cNvPr id="27" name="Line 31"/>
        <xdr:cNvSpPr>
          <a:spLocks/>
        </xdr:cNvSpPr>
      </xdr:nvSpPr>
      <xdr:spPr>
        <a:xfrm>
          <a:off x="2819400" y="819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9525</xdr:rowOff>
    </xdr:from>
    <xdr:to>
      <xdr:col>6</xdr:col>
      <xdr:colOff>752475</xdr:colOff>
      <xdr:row>5</xdr:row>
      <xdr:rowOff>9525</xdr:rowOff>
    </xdr:to>
    <xdr:sp>
      <xdr:nvSpPr>
        <xdr:cNvPr id="28" name="Line 32"/>
        <xdr:cNvSpPr>
          <a:spLocks/>
        </xdr:cNvSpPr>
      </xdr:nvSpPr>
      <xdr:spPr>
        <a:xfrm>
          <a:off x="4429125" y="8191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0</xdr:rowOff>
    </xdr:from>
    <xdr:to>
      <xdr:col>8</xdr:col>
      <xdr:colOff>752475</xdr:colOff>
      <xdr:row>5</xdr:row>
      <xdr:rowOff>0</xdr:rowOff>
    </xdr:to>
    <xdr:sp>
      <xdr:nvSpPr>
        <xdr:cNvPr id="29" name="Line 33"/>
        <xdr:cNvSpPr>
          <a:spLocks/>
        </xdr:cNvSpPr>
      </xdr:nvSpPr>
      <xdr:spPr>
        <a:xfrm>
          <a:off x="5953125" y="8096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152400</xdr:rowOff>
    </xdr:from>
    <xdr:to>
      <xdr:col>2</xdr:col>
      <xdr:colOff>0</xdr:colOff>
      <xdr:row>62</xdr:row>
      <xdr:rowOff>114300</xdr:rowOff>
    </xdr:to>
    <xdr:sp>
      <xdr:nvSpPr>
        <xdr:cNvPr id="30" name="Line 34"/>
        <xdr:cNvSpPr>
          <a:spLocks/>
        </xdr:cNvSpPr>
      </xdr:nvSpPr>
      <xdr:spPr>
        <a:xfrm>
          <a:off x="1314450" y="4362450"/>
          <a:ext cx="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133350</xdr:rowOff>
    </xdr:from>
    <xdr:to>
      <xdr:col>3</xdr:col>
      <xdr:colOff>9525</xdr:colOff>
      <xdr:row>62</xdr:row>
      <xdr:rowOff>85725</xdr:rowOff>
    </xdr:to>
    <xdr:sp>
      <xdr:nvSpPr>
        <xdr:cNvPr id="31" name="Line 35"/>
        <xdr:cNvSpPr>
          <a:spLocks/>
        </xdr:cNvSpPr>
      </xdr:nvSpPr>
      <xdr:spPr>
        <a:xfrm>
          <a:off x="2076450" y="4343400"/>
          <a:ext cx="9525" cy="581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152400</xdr:rowOff>
    </xdr:from>
    <xdr:to>
      <xdr:col>5</xdr:col>
      <xdr:colOff>0</xdr:colOff>
      <xdr:row>62</xdr:row>
      <xdr:rowOff>133350</xdr:rowOff>
    </xdr:to>
    <xdr:sp>
      <xdr:nvSpPr>
        <xdr:cNvPr id="32" name="Line 36"/>
        <xdr:cNvSpPr>
          <a:spLocks/>
        </xdr:cNvSpPr>
      </xdr:nvSpPr>
      <xdr:spPr>
        <a:xfrm>
          <a:off x="3600450" y="4362450"/>
          <a:ext cx="0" cy="584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9525</xdr:rowOff>
    </xdr:from>
    <xdr:to>
      <xdr:col>7</xdr:col>
      <xdr:colOff>0</xdr:colOff>
      <xdr:row>62</xdr:row>
      <xdr:rowOff>123825</xdr:rowOff>
    </xdr:to>
    <xdr:sp>
      <xdr:nvSpPr>
        <xdr:cNvPr id="33" name="Line 37"/>
        <xdr:cNvSpPr>
          <a:spLocks/>
        </xdr:cNvSpPr>
      </xdr:nvSpPr>
      <xdr:spPr>
        <a:xfrm>
          <a:off x="5172075" y="4381500"/>
          <a:ext cx="9525" cy="581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9</xdr:col>
      <xdr:colOff>0</xdr:colOff>
      <xdr:row>62</xdr:row>
      <xdr:rowOff>133350</xdr:rowOff>
    </xdr:to>
    <xdr:sp>
      <xdr:nvSpPr>
        <xdr:cNvPr id="34" name="Line 38"/>
        <xdr:cNvSpPr>
          <a:spLocks/>
        </xdr:cNvSpPr>
      </xdr:nvSpPr>
      <xdr:spPr>
        <a:xfrm>
          <a:off x="6705600" y="4381500"/>
          <a:ext cx="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38100</xdr:rowOff>
    </xdr:from>
    <xdr:to>
      <xdr:col>9</xdr:col>
      <xdr:colOff>752475</xdr:colOff>
      <xdr:row>62</xdr:row>
      <xdr:rowOff>114300</xdr:rowOff>
    </xdr:to>
    <xdr:sp>
      <xdr:nvSpPr>
        <xdr:cNvPr id="35" name="Line 39"/>
        <xdr:cNvSpPr>
          <a:spLocks/>
        </xdr:cNvSpPr>
      </xdr:nvSpPr>
      <xdr:spPr>
        <a:xfrm>
          <a:off x="7458075" y="5238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36" name="Line 40"/>
        <xdr:cNvSpPr>
          <a:spLocks/>
        </xdr:cNvSpPr>
      </xdr:nvSpPr>
      <xdr:spPr>
        <a:xfrm>
          <a:off x="2847975" y="6315075"/>
          <a:ext cx="1581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40</xdr:row>
      <xdr:rowOff>0</xdr:rowOff>
    </xdr:from>
    <xdr:to>
      <xdr:col>7</xdr:col>
      <xdr:colOff>695325</xdr:colOff>
      <xdr:row>40</xdr:row>
      <xdr:rowOff>0</xdr:rowOff>
    </xdr:to>
    <xdr:sp>
      <xdr:nvSpPr>
        <xdr:cNvPr id="37" name="Line 41"/>
        <xdr:cNvSpPr>
          <a:spLocks/>
        </xdr:cNvSpPr>
      </xdr:nvSpPr>
      <xdr:spPr>
        <a:xfrm>
          <a:off x="4457700" y="6477000"/>
          <a:ext cx="14192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152400</xdr:rowOff>
    </xdr:from>
    <xdr:to>
      <xdr:col>6</xdr:col>
      <xdr:colOff>0</xdr:colOff>
      <xdr:row>40</xdr:row>
      <xdr:rowOff>152400</xdr:rowOff>
    </xdr:to>
    <xdr:sp>
      <xdr:nvSpPr>
        <xdr:cNvPr id="38" name="Line 42"/>
        <xdr:cNvSpPr>
          <a:spLocks/>
        </xdr:cNvSpPr>
      </xdr:nvSpPr>
      <xdr:spPr>
        <a:xfrm>
          <a:off x="2838450" y="6629400"/>
          <a:ext cx="1581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42</xdr:row>
      <xdr:rowOff>0</xdr:rowOff>
    </xdr:from>
    <xdr:to>
      <xdr:col>7</xdr:col>
      <xdr:colOff>752475</xdr:colOff>
      <xdr:row>42</xdr:row>
      <xdr:rowOff>0</xdr:rowOff>
    </xdr:to>
    <xdr:sp>
      <xdr:nvSpPr>
        <xdr:cNvPr id="39" name="Line 43"/>
        <xdr:cNvSpPr>
          <a:spLocks/>
        </xdr:cNvSpPr>
      </xdr:nvSpPr>
      <xdr:spPr>
        <a:xfrm>
          <a:off x="4448175" y="6800850"/>
          <a:ext cx="14859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152400</xdr:rowOff>
    </xdr:from>
    <xdr:to>
      <xdr:col>6</xdr:col>
      <xdr:colOff>9525</xdr:colOff>
      <xdr:row>42</xdr:row>
      <xdr:rowOff>152400</xdr:rowOff>
    </xdr:to>
    <xdr:sp>
      <xdr:nvSpPr>
        <xdr:cNvPr id="40" name="Line 44"/>
        <xdr:cNvSpPr>
          <a:spLocks/>
        </xdr:cNvSpPr>
      </xdr:nvSpPr>
      <xdr:spPr>
        <a:xfrm>
          <a:off x="2838450" y="6953250"/>
          <a:ext cx="1590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1" name="Line 45"/>
        <xdr:cNvSpPr>
          <a:spLocks/>
        </xdr:cNvSpPr>
      </xdr:nvSpPr>
      <xdr:spPr>
        <a:xfrm>
          <a:off x="4448175" y="7124700"/>
          <a:ext cx="14954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5</xdr:col>
      <xdr:colOff>809625</xdr:colOff>
      <xdr:row>45</xdr:row>
      <xdr:rowOff>9525</xdr:rowOff>
    </xdr:to>
    <xdr:sp>
      <xdr:nvSpPr>
        <xdr:cNvPr id="42" name="Line 47"/>
        <xdr:cNvSpPr>
          <a:spLocks/>
        </xdr:cNvSpPr>
      </xdr:nvSpPr>
      <xdr:spPr>
        <a:xfrm>
          <a:off x="2838450" y="7296150"/>
          <a:ext cx="1571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152400</xdr:rowOff>
    </xdr:from>
    <xdr:to>
      <xdr:col>7</xdr:col>
      <xdr:colOff>752475</xdr:colOff>
      <xdr:row>45</xdr:row>
      <xdr:rowOff>152400</xdr:rowOff>
    </xdr:to>
    <xdr:sp>
      <xdr:nvSpPr>
        <xdr:cNvPr id="43" name="Line 48"/>
        <xdr:cNvSpPr>
          <a:spLocks/>
        </xdr:cNvSpPr>
      </xdr:nvSpPr>
      <xdr:spPr>
        <a:xfrm>
          <a:off x="4419600" y="7439025"/>
          <a:ext cx="1514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sp>
      <xdr:nvSpPr>
        <xdr:cNvPr id="44" name="Line 50"/>
        <xdr:cNvSpPr>
          <a:spLocks/>
        </xdr:cNvSpPr>
      </xdr:nvSpPr>
      <xdr:spPr>
        <a:xfrm>
          <a:off x="2838450" y="7620000"/>
          <a:ext cx="15906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152400</xdr:rowOff>
    </xdr:from>
    <xdr:to>
      <xdr:col>3</xdr:col>
      <xdr:colOff>0</xdr:colOff>
      <xdr:row>20</xdr:row>
      <xdr:rowOff>19050</xdr:rowOff>
    </xdr:to>
    <xdr:sp>
      <xdr:nvSpPr>
        <xdr:cNvPr id="1" name="Line 2"/>
        <xdr:cNvSpPr>
          <a:spLocks/>
        </xdr:cNvSpPr>
      </xdr:nvSpPr>
      <xdr:spPr>
        <a:xfrm>
          <a:off x="1981200" y="638175"/>
          <a:ext cx="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9525</xdr:colOff>
      <xdr:row>19</xdr:row>
      <xdr:rowOff>133350</xdr:rowOff>
    </xdr:to>
    <xdr:sp>
      <xdr:nvSpPr>
        <xdr:cNvPr id="2" name="Line 3"/>
        <xdr:cNvSpPr>
          <a:spLocks/>
        </xdr:cNvSpPr>
      </xdr:nvSpPr>
      <xdr:spPr>
        <a:xfrm>
          <a:off x="3514725" y="647700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152400</xdr:rowOff>
    </xdr:from>
    <xdr:to>
      <xdr:col>7</xdr:col>
      <xdr:colOff>9525</xdr:colOff>
      <xdr:row>19</xdr:row>
      <xdr:rowOff>95250</xdr:rowOff>
    </xdr:to>
    <xdr:sp>
      <xdr:nvSpPr>
        <xdr:cNvPr id="3" name="Line 4"/>
        <xdr:cNvSpPr>
          <a:spLocks/>
        </xdr:cNvSpPr>
      </xdr:nvSpPr>
      <xdr:spPr>
        <a:xfrm>
          <a:off x="5038725" y="638175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>
          <a:off x="5791200" y="6477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0</xdr:row>
      <xdr:rowOff>57150</xdr:rowOff>
    </xdr:from>
    <xdr:to>
      <xdr:col>1</xdr:col>
      <xdr:colOff>819150</xdr:colOff>
      <xdr:row>3</xdr:row>
      <xdr:rowOff>133350</xdr:rowOff>
    </xdr:to>
    <xdr:sp>
      <xdr:nvSpPr>
        <xdr:cNvPr id="5" name="Line 6"/>
        <xdr:cNvSpPr>
          <a:spLocks/>
        </xdr:cNvSpPr>
      </xdr:nvSpPr>
      <xdr:spPr>
        <a:xfrm>
          <a:off x="1162050" y="57150"/>
          <a:ext cx="0" cy="561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47625</xdr:rowOff>
    </xdr:from>
    <xdr:to>
      <xdr:col>4</xdr:col>
      <xdr:colOff>209550</xdr:colOff>
      <xdr:row>3</xdr:row>
      <xdr:rowOff>152400</xdr:rowOff>
    </xdr:to>
    <xdr:sp>
      <xdr:nvSpPr>
        <xdr:cNvPr id="6" name="Line 7"/>
        <xdr:cNvSpPr>
          <a:spLocks/>
        </xdr:cNvSpPr>
      </xdr:nvSpPr>
      <xdr:spPr>
        <a:xfrm>
          <a:off x="2952750" y="47625"/>
          <a:ext cx="0" cy="5905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57150</xdr:rowOff>
    </xdr:from>
    <xdr:to>
      <xdr:col>6</xdr:col>
      <xdr:colOff>247650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>
          <a:off x="4514850" y="57150"/>
          <a:ext cx="0" cy="5905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66675</xdr:rowOff>
    </xdr:from>
    <xdr:to>
      <xdr:col>8</xdr:col>
      <xdr:colOff>0</xdr:colOff>
      <xdr:row>3</xdr:row>
      <xdr:rowOff>133350</xdr:rowOff>
    </xdr:to>
    <xdr:sp>
      <xdr:nvSpPr>
        <xdr:cNvPr id="8" name="Line 9"/>
        <xdr:cNvSpPr>
          <a:spLocks/>
        </xdr:cNvSpPr>
      </xdr:nvSpPr>
      <xdr:spPr>
        <a:xfrm>
          <a:off x="5791200" y="66675"/>
          <a:ext cx="0" cy="552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</xdr:row>
      <xdr:rowOff>0</xdr:rowOff>
    </xdr:from>
    <xdr:to>
      <xdr:col>4</xdr:col>
      <xdr:colOff>209550</xdr:colOff>
      <xdr:row>6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2952750" y="6477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</xdr:row>
      <xdr:rowOff>152400</xdr:rowOff>
    </xdr:from>
    <xdr:to>
      <xdr:col>6</xdr:col>
      <xdr:colOff>247650</xdr:colOff>
      <xdr:row>6</xdr:row>
      <xdr:rowOff>85725</xdr:rowOff>
    </xdr:to>
    <xdr:sp>
      <xdr:nvSpPr>
        <xdr:cNvPr id="10" name="Line 11"/>
        <xdr:cNvSpPr>
          <a:spLocks/>
        </xdr:cNvSpPr>
      </xdr:nvSpPr>
      <xdr:spPr>
        <a:xfrm>
          <a:off x="4514850" y="638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4</xdr:col>
      <xdr:colOff>200025</xdr:colOff>
      <xdr:row>6</xdr:row>
      <xdr:rowOff>0</xdr:rowOff>
    </xdr:to>
    <xdr:sp>
      <xdr:nvSpPr>
        <xdr:cNvPr id="11" name="Line 12"/>
        <xdr:cNvSpPr>
          <a:spLocks/>
        </xdr:cNvSpPr>
      </xdr:nvSpPr>
      <xdr:spPr>
        <a:xfrm>
          <a:off x="1990725" y="971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6</xdr:row>
      <xdr:rowOff>0</xdr:rowOff>
    </xdr:from>
    <xdr:to>
      <xdr:col>4</xdr:col>
      <xdr:colOff>752475</xdr:colOff>
      <xdr:row>6</xdr:row>
      <xdr:rowOff>0</xdr:rowOff>
    </xdr:to>
    <xdr:sp>
      <xdr:nvSpPr>
        <xdr:cNvPr id="12" name="Line 13"/>
        <xdr:cNvSpPr>
          <a:spLocks/>
        </xdr:cNvSpPr>
      </xdr:nvSpPr>
      <xdr:spPr>
        <a:xfrm>
          <a:off x="2971800" y="971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</xdr:rowOff>
    </xdr:from>
    <xdr:to>
      <xdr:col>6</xdr:col>
      <xdr:colOff>228600</xdr:colOff>
      <xdr:row>6</xdr:row>
      <xdr:rowOff>9525</xdr:rowOff>
    </xdr:to>
    <xdr:sp>
      <xdr:nvSpPr>
        <xdr:cNvPr id="13" name="Line 14"/>
        <xdr:cNvSpPr>
          <a:spLocks/>
        </xdr:cNvSpPr>
      </xdr:nvSpPr>
      <xdr:spPr>
        <a:xfrm>
          <a:off x="3524250" y="9810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0</xdr:rowOff>
    </xdr:from>
    <xdr:to>
      <xdr:col>6</xdr:col>
      <xdr:colOff>742950</xdr:colOff>
      <xdr:row>6</xdr:row>
      <xdr:rowOff>0</xdr:rowOff>
    </xdr:to>
    <xdr:sp>
      <xdr:nvSpPr>
        <xdr:cNvPr id="14" name="Line 15"/>
        <xdr:cNvSpPr>
          <a:spLocks/>
        </xdr:cNvSpPr>
      </xdr:nvSpPr>
      <xdr:spPr>
        <a:xfrm>
          <a:off x="4524375" y="971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5" name="Line 16"/>
        <xdr:cNvSpPr>
          <a:spLocks/>
        </xdr:cNvSpPr>
      </xdr:nvSpPr>
      <xdr:spPr>
        <a:xfrm>
          <a:off x="1981200" y="1133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152400</xdr:rowOff>
    </xdr:from>
    <xdr:to>
      <xdr:col>5</xdr:col>
      <xdr:colOff>19050</xdr:colOff>
      <xdr:row>6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2752725" y="11239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9525</xdr:colOff>
      <xdr:row>7</xdr:row>
      <xdr:rowOff>9525</xdr:rowOff>
    </xdr:to>
    <xdr:sp>
      <xdr:nvSpPr>
        <xdr:cNvPr id="17" name="Line 18"/>
        <xdr:cNvSpPr>
          <a:spLocks/>
        </xdr:cNvSpPr>
      </xdr:nvSpPr>
      <xdr:spPr>
        <a:xfrm>
          <a:off x="3514725" y="1143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9525</xdr:colOff>
      <xdr:row>7</xdr:row>
      <xdr:rowOff>9525</xdr:rowOff>
    </xdr:to>
    <xdr:sp>
      <xdr:nvSpPr>
        <xdr:cNvPr id="18" name="Line 19"/>
        <xdr:cNvSpPr>
          <a:spLocks/>
        </xdr:cNvSpPr>
      </xdr:nvSpPr>
      <xdr:spPr>
        <a:xfrm>
          <a:off x="4276725" y="1143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152400</xdr:rowOff>
    </xdr:from>
    <xdr:to>
      <xdr:col>3</xdr:col>
      <xdr:colOff>9525</xdr:colOff>
      <xdr:row>8</xdr:row>
      <xdr:rowOff>152400</xdr:rowOff>
    </xdr:to>
    <xdr:sp>
      <xdr:nvSpPr>
        <xdr:cNvPr id="19" name="Line 20"/>
        <xdr:cNvSpPr>
          <a:spLocks/>
        </xdr:cNvSpPr>
      </xdr:nvSpPr>
      <xdr:spPr>
        <a:xfrm>
          <a:off x="1171575" y="14478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5</xdr:col>
      <xdr:colOff>19050</xdr:colOff>
      <xdr:row>9</xdr:row>
      <xdr:rowOff>0</xdr:rowOff>
    </xdr:to>
    <xdr:sp>
      <xdr:nvSpPr>
        <xdr:cNvPr id="20" name="Line 21"/>
        <xdr:cNvSpPr>
          <a:spLocks/>
        </xdr:cNvSpPr>
      </xdr:nvSpPr>
      <xdr:spPr>
        <a:xfrm>
          <a:off x="1990725" y="14573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152400</xdr:rowOff>
    </xdr:from>
    <xdr:to>
      <xdr:col>7</xdr:col>
      <xdr:colOff>28575</xdr:colOff>
      <xdr:row>8</xdr:row>
      <xdr:rowOff>152400</xdr:rowOff>
    </xdr:to>
    <xdr:sp>
      <xdr:nvSpPr>
        <xdr:cNvPr id="21" name="Line 22"/>
        <xdr:cNvSpPr>
          <a:spLocks/>
        </xdr:cNvSpPr>
      </xdr:nvSpPr>
      <xdr:spPr>
        <a:xfrm flipV="1">
          <a:off x="3543300" y="14478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9525</xdr:rowOff>
    </xdr:from>
    <xdr:to>
      <xdr:col>8</xdr:col>
      <xdr:colOff>9525</xdr:colOff>
      <xdr:row>9</xdr:row>
      <xdr:rowOff>9525</xdr:rowOff>
    </xdr:to>
    <xdr:sp>
      <xdr:nvSpPr>
        <xdr:cNvPr id="22" name="Line 23"/>
        <xdr:cNvSpPr>
          <a:spLocks/>
        </xdr:cNvSpPr>
      </xdr:nvSpPr>
      <xdr:spPr>
        <a:xfrm>
          <a:off x="5067300" y="1466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0</xdr:colOff>
      <xdr:row>40</xdr:row>
      <xdr:rowOff>38100</xdr:rowOff>
    </xdr:to>
    <xdr:sp>
      <xdr:nvSpPr>
        <xdr:cNvPr id="23" name="Line 24"/>
        <xdr:cNvSpPr>
          <a:spLocks/>
        </xdr:cNvSpPr>
      </xdr:nvSpPr>
      <xdr:spPr>
        <a:xfrm>
          <a:off x="1162050" y="3162300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39</xdr:row>
      <xdr:rowOff>133350</xdr:rowOff>
    </xdr:to>
    <xdr:sp>
      <xdr:nvSpPr>
        <xdr:cNvPr id="24" name="Line 25"/>
        <xdr:cNvSpPr>
          <a:spLocks/>
        </xdr:cNvSpPr>
      </xdr:nvSpPr>
      <xdr:spPr>
        <a:xfrm>
          <a:off x="1981200" y="404812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0</xdr:colOff>
      <xdr:row>39</xdr:row>
      <xdr:rowOff>133350</xdr:rowOff>
    </xdr:to>
    <xdr:sp>
      <xdr:nvSpPr>
        <xdr:cNvPr id="25" name="Line 26"/>
        <xdr:cNvSpPr>
          <a:spLocks/>
        </xdr:cNvSpPr>
      </xdr:nvSpPr>
      <xdr:spPr>
        <a:xfrm>
          <a:off x="3505200" y="40290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0</xdr:colOff>
      <xdr:row>40</xdr:row>
      <xdr:rowOff>19050</xdr:rowOff>
    </xdr:to>
    <xdr:sp>
      <xdr:nvSpPr>
        <xdr:cNvPr id="26" name="Line 27"/>
        <xdr:cNvSpPr>
          <a:spLocks/>
        </xdr:cNvSpPr>
      </xdr:nvSpPr>
      <xdr:spPr>
        <a:xfrm>
          <a:off x="5029200" y="3981450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76200</xdr:rowOff>
    </xdr:from>
    <xdr:to>
      <xdr:col>8</xdr:col>
      <xdr:colOff>0</xdr:colOff>
      <xdr:row>40</xdr:row>
      <xdr:rowOff>0</xdr:rowOff>
    </xdr:to>
    <xdr:sp>
      <xdr:nvSpPr>
        <xdr:cNvPr id="27" name="Line 28"/>
        <xdr:cNvSpPr>
          <a:spLocks/>
        </xdr:cNvSpPr>
      </xdr:nvSpPr>
      <xdr:spPr>
        <a:xfrm>
          <a:off x="5791200" y="3962400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76200</xdr:rowOff>
    </xdr:from>
    <xdr:to>
      <xdr:col>2</xdr:col>
      <xdr:colOff>0</xdr:colOff>
      <xdr:row>46</xdr:row>
      <xdr:rowOff>161925</xdr:rowOff>
    </xdr:to>
    <xdr:sp>
      <xdr:nvSpPr>
        <xdr:cNvPr id="28" name="Line 31"/>
        <xdr:cNvSpPr>
          <a:spLocks/>
        </xdr:cNvSpPr>
      </xdr:nvSpPr>
      <xdr:spPr>
        <a:xfrm>
          <a:off x="1162050" y="65722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133350</xdr:rowOff>
    </xdr:from>
    <xdr:to>
      <xdr:col>3</xdr:col>
      <xdr:colOff>0</xdr:colOff>
      <xdr:row>47</xdr:row>
      <xdr:rowOff>0</xdr:rowOff>
    </xdr:to>
    <xdr:sp>
      <xdr:nvSpPr>
        <xdr:cNvPr id="29" name="Line 32"/>
        <xdr:cNvSpPr>
          <a:spLocks/>
        </xdr:cNvSpPr>
      </xdr:nvSpPr>
      <xdr:spPr>
        <a:xfrm>
          <a:off x="1981200" y="645795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57150</xdr:rowOff>
    </xdr:from>
    <xdr:to>
      <xdr:col>5</xdr:col>
      <xdr:colOff>0</xdr:colOff>
      <xdr:row>47</xdr:row>
      <xdr:rowOff>9525</xdr:rowOff>
    </xdr:to>
    <xdr:sp>
      <xdr:nvSpPr>
        <xdr:cNvPr id="30" name="Line 33"/>
        <xdr:cNvSpPr>
          <a:spLocks/>
        </xdr:cNvSpPr>
      </xdr:nvSpPr>
      <xdr:spPr>
        <a:xfrm>
          <a:off x="3505200" y="63817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39</xdr:row>
      <xdr:rowOff>95250</xdr:rowOff>
    </xdr:from>
    <xdr:to>
      <xdr:col>7</xdr:col>
      <xdr:colOff>0</xdr:colOff>
      <xdr:row>47</xdr:row>
      <xdr:rowOff>0</xdr:rowOff>
    </xdr:to>
    <xdr:sp>
      <xdr:nvSpPr>
        <xdr:cNvPr id="31" name="Line 34"/>
        <xdr:cNvSpPr>
          <a:spLocks/>
        </xdr:cNvSpPr>
      </xdr:nvSpPr>
      <xdr:spPr>
        <a:xfrm flipH="1">
          <a:off x="5019675" y="6419850"/>
          <a:ext cx="95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85725</xdr:rowOff>
    </xdr:from>
    <xdr:to>
      <xdr:col>8</xdr:col>
      <xdr:colOff>0</xdr:colOff>
      <xdr:row>46</xdr:row>
      <xdr:rowOff>142875</xdr:rowOff>
    </xdr:to>
    <xdr:sp>
      <xdr:nvSpPr>
        <xdr:cNvPr id="32" name="Line 35"/>
        <xdr:cNvSpPr>
          <a:spLocks/>
        </xdr:cNvSpPr>
      </xdr:nvSpPr>
      <xdr:spPr>
        <a:xfrm>
          <a:off x="5791200" y="64103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0</xdr:colOff>
      <xdr:row>19</xdr:row>
      <xdr:rowOff>152400</xdr:rowOff>
    </xdr:to>
    <xdr:sp>
      <xdr:nvSpPr>
        <xdr:cNvPr id="33" name="Line 36"/>
        <xdr:cNvSpPr>
          <a:spLocks/>
        </xdr:cNvSpPr>
      </xdr:nvSpPr>
      <xdr:spPr>
        <a:xfrm>
          <a:off x="1162050" y="666750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workbookViewId="0" topLeftCell="B1">
      <selection activeCell="C64" sqref="C64"/>
    </sheetView>
  </sheetViews>
  <sheetFormatPr defaultColWidth="11.421875" defaultRowHeight="12.75"/>
  <cols>
    <col min="1" max="1" width="7.28125" style="0" bestFit="1" customWidth="1"/>
    <col min="2" max="2" width="12.421875" style="0" bestFit="1" customWidth="1"/>
    <col min="6" max="6" width="12.28125" style="0" bestFit="1" customWidth="1"/>
  </cols>
  <sheetData>
    <row r="1" spans="3:10" ht="12.75">
      <c r="C1" s="45" t="s">
        <v>0</v>
      </c>
      <c r="E1" s="9" t="s">
        <v>1</v>
      </c>
      <c r="G1" s="9" t="s">
        <v>2</v>
      </c>
      <c r="I1" s="9" t="s">
        <v>3</v>
      </c>
      <c r="J1" s="8" t="s">
        <v>4</v>
      </c>
    </row>
    <row r="2" spans="4:9" ht="12.75">
      <c r="D2" s="5" t="s">
        <v>5</v>
      </c>
      <c r="E2" s="6" t="s">
        <v>13</v>
      </c>
      <c r="F2" s="5" t="s">
        <v>6</v>
      </c>
      <c r="G2" s="6" t="s">
        <v>14</v>
      </c>
      <c r="H2" s="5" t="s">
        <v>7</v>
      </c>
      <c r="I2" s="6" t="s">
        <v>15</v>
      </c>
    </row>
    <row r="3" spans="3:10" ht="12.75">
      <c r="C3" s="4" t="s">
        <v>8</v>
      </c>
      <c r="D3" s="36" t="s">
        <v>9</v>
      </c>
      <c r="E3" s="1"/>
      <c r="F3" s="36" t="s">
        <v>10</v>
      </c>
      <c r="G3" s="1"/>
      <c r="H3" s="36" t="s">
        <v>11</v>
      </c>
      <c r="I3" s="1"/>
      <c r="J3" s="37" t="s">
        <v>12</v>
      </c>
    </row>
    <row r="4" spans="4:9" ht="12.75">
      <c r="D4" s="7" t="s">
        <v>16</v>
      </c>
      <c r="E4" s="7" t="s">
        <v>19</v>
      </c>
      <c r="F4" s="7" t="s">
        <v>17</v>
      </c>
      <c r="G4" s="7" t="s">
        <v>20</v>
      </c>
      <c r="H4" s="7" t="s">
        <v>18</v>
      </c>
      <c r="I4" s="7" t="s">
        <v>21</v>
      </c>
    </row>
    <row r="5" spans="4:9" ht="12.75"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</row>
    <row r="6" spans="4:9" ht="12.75">
      <c r="D6" s="2" t="s">
        <v>28</v>
      </c>
      <c r="E6" s="2" t="s">
        <v>29</v>
      </c>
      <c r="F6" s="2" t="s">
        <v>30</v>
      </c>
      <c r="G6" s="2" t="s">
        <v>31</v>
      </c>
      <c r="H6" s="2" t="s">
        <v>32</v>
      </c>
      <c r="I6" s="2" t="s">
        <v>33</v>
      </c>
    </row>
    <row r="7" spans="3:10" ht="12.75">
      <c r="C7" s="7" t="s">
        <v>34</v>
      </c>
      <c r="D7" s="8" t="s">
        <v>35</v>
      </c>
      <c r="F7" s="8" t="s">
        <v>36</v>
      </c>
      <c r="H7" s="8" t="s">
        <v>37</v>
      </c>
      <c r="J7" s="7" t="s">
        <v>38</v>
      </c>
    </row>
    <row r="10" spans="5:8" ht="12.75">
      <c r="E10" s="15" t="s">
        <v>39</v>
      </c>
      <c r="F10" s="15"/>
      <c r="G10" s="16" t="s">
        <v>40</v>
      </c>
      <c r="H10" s="16"/>
    </row>
    <row r="11" spans="5:10" ht="12.75">
      <c r="E11" s="43" t="s">
        <v>0</v>
      </c>
      <c r="F11" s="18">
        <v>2</v>
      </c>
      <c r="G11" s="13" t="s">
        <v>34</v>
      </c>
      <c r="H11" s="18">
        <v>2</v>
      </c>
      <c r="I11" s="10" t="s">
        <v>27</v>
      </c>
      <c r="J11" s="18">
        <v>3</v>
      </c>
    </row>
    <row r="12" spans="3:10" ht="12.75">
      <c r="C12" t="s">
        <v>46</v>
      </c>
      <c r="E12" s="43" t="s">
        <v>1</v>
      </c>
      <c r="F12" s="18">
        <v>2</v>
      </c>
      <c r="G12" s="13" t="s">
        <v>35</v>
      </c>
      <c r="H12" s="18">
        <v>5</v>
      </c>
      <c r="I12" s="11" t="s">
        <v>28</v>
      </c>
      <c r="J12" s="18">
        <v>2</v>
      </c>
    </row>
    <row r="13" spans="3:10" ht="12.75">
      <c r="C13" t="s">
        <v>47</v>
      </c>
      <c r="E13" s="43" t="s">
        <v>2</v>
      </c>
      <c r="F13" s="18">
        <v>2</v>
      </c>
      <c r="G13" s="13" t="s">
        <v>36</v>
      </c>
      <c r="H13" s="18">
        <v>6</v>
      </c>
      <c r="I13" s="11" t="s">
        <v>30</v>
      </c>
      <c r="J13" s="18">
        <v>2</v>
      </c>
    </row>
    <row r="14" spans="3:10" ht="12.75">
      <c r="C14" t="s">
        <v>48</v>
      </c>
      <c r="E14" s="43" t="s">
        <v>3</v>
      </c>
      <c r="F14" s="18">
        <v>2</v>
      </c>
      <c r="G14" s="13" t="s">
        <v>37</v>
      </c>
      <c r="H14" s="18">
        <v>5</v>
      </c>
      <c r="I14" s="11" t="s">
        <v>32</v>
      </c>
      <c r="J14" s="18">
        <v>2</v>
      </c>
    </row>
    <row r="15" spans="5:10" ht="12.75">
      <c r="E15" s="43" t="s">
        <v>4</v>
      </c>
      <c r="F15" s="18">
        <v>2</v>
      </c>
      <c r="G15" s="13" t="s">
        <v>38</v>
      </c>
      <c r="H15" s="18">
        <v>2</v>
      </c>
      <c r="I15" s="11" t="s">
        <v>29</v>
      </c>
      <c r="J15" s="18">
        <v>3</v>
      </c>
    </row>
    <row r="16" spans="5:10" ht="12.75">
      <c r="E16" s="10" t="s">
        <v>5</v>
      </c>
      <c r="F16" s="18">
        <v>1</v>
      </c>
      <c r="G16" s="43" t="s">
        <v>16</v>
      </c>
      <c r="H16" s="18">
        <v>3</v>
      </c>
      <c r="I16" s="11" t="s">
        <v>31</v>
      </c>
      <c r="J16" s="18">
        <v>4</v>
      </c>
    </row>
    <row r="17" spans="5:10" ht="12.75">
      <c r="E17" s="10" t="s">
        <v>6</v>
      </c>
      <c r="F17" s="18">
        <v>2</v>
      </c>
      <c r="G17" s="43" t="s">
        <v>17</v>
      </c>
      <c r="H17" s="18">
        <v>2</v>
      </c>
      <c r="I17" s="11" t="s">
        <v>33</v>
      </c>
      <c r="J17" s="18">
        <v>3</v>
      </c>
    </row>
    <row r="18" spans="5:9" ht="12.75">
      <c r="E18" s="10" t="s">
        <v>7</v>
      </c>
      <c r="F18" s="18">
        <v>1</v>
      </c>
      <c r="G18" s="43" t="s">
        <v>18</v>
      </c>
      <c r="H18" s="18">
        <v>3</v>
      </c>
      <c r="I18" s="17" t="s">
        <v>41</v>
      </c>
    </row>
    <row r="19" spans="5:9" ht="12.75">
      <c r="E19" s="12" t="s">
        <v>8</v>
      </c>
      <c r="F19" s="18">
        <v>3</v>
      </c>
      <c r="G19" s="43" t="s">
        <v>19</v>
      </c>
      <c r="H19" s="18">
        <v>2</v>
      </c>
      <c r="I19" s="17" t="s">
        <v>42</v>
      </c>
    </row>
    <row r="20" spans="5:9" ht="12.75">
      <c r="E20" s="12" t="s">
        <v>9</v>
      </c>
      <c r="F20" s="18">
        <v>3</v>
      </c>
      <c r="G20" s="43" t="s">
        <v>20</v>
      </c>
      <c r="H20" s="18">
        <v>4</v>
      </c>
      <c r="I20" s="17" t="s">
        <v>43</v>
      </c>
    </row>
    <row r="21" spans="5:9" ht="12.75">
      <c r="E21" s="12" t="s">
        <v>10</v>
      </c>
      <c r="F21" s="18">
        <v>3</v>
      </c>
      <c r="G21" s="43" t="s">
        <v>21</v>
      </c>
      <c r="H21" s="18">
        <v>2</v>
      </c>
      <c r="I21" s="17" t="s">
        <v>44</v>
      </c>
    </row>
    <row r="22" spans="5:9" ht="12.75">
      <c r="E22" s="12" t="s">
        <v>11</v>
      </c>
      <c r="F22" s="18">
        <v>3</v>
      </c>
      <c r="G22" s="10" t="s">
        <v>22</v>
      </c>
      <c r="H22" s="18">
        <v>2</v>
      </c>
      <c r="I22" s="17" t="s">
        <v>45</v>
      </c>
    </row>
    <row r="23" spans="5:8" ht="12.75">
      <c r="E23" s="12" t="s">
        <v>12</v>
      </c>
      <c r="F23" s="18">
        <v>3</v>
      </c>
      <c r="G23" s="10" t="s">
        <v>24</v>
      </c>
      <c r="H23" s="18">
        <v>2</v>
      </c>
    </row>
    <row r="24" spans="5:8" ht="12.75">
      <c r="E24" s="11" t="s">
        <v>13</v>
      </c>
      <c r="F24" s="18">
        <v>1</v>
      </c>
      <c r="G24" s="10" t="s">
        <v>26</v>
      </c>
      <c r="H24" s="18">
        <v>2</v>
      </c>
    </row>
    <row r="25" spans="5:8" ht="12.75">
      <c r="E25" s="11" t="s">
        <v>14</v>
      </c>
      <c r="F25" s="18">
        <v>2</v>
      </c>
      <c r="G25" s="10" t="s">
        <v>23</v>
      </c>
      <c r="H25" s="18">
        <v>3</v>
      </c>
    </row>
    <row r="26" spans="5:8" ht="12.75">
      <c r="E26" s="11" t="s">
        <v>15</v>
      </c>
      <c r="F26" s="18">
        <v>1</v>
      </c>
      <c r="G26" s="10" t="s">
        <v>25</v>
      </c>
      <c r="H26" s="18">
        <v>4</v>
      </c>
    </row>
    <row r="27" ht="12.75">
      <c r="G27" s="14"/>
    </row>
    <row r="28" spans="2:10" ht="12.75">
      <c r="B28" s="44" t="s">
        <v>49</v>
      </c>
      <c r="C28" s="46">
        <f>SUM(-F11*H11)</f>
        <v>-4</v>
      </c>
      <c r="D28" s="47">
        <v>0</v>
      </c>
      <c r="E28" s="46">
        <f>SUM(-(H12*H12-H16*H16)*(F12*H16)/(2*H12*H12))</f>
        <v>-1.92</v>
      </c>
      <c r="F28" s="47">
        <f>SUM((F13*H17*H20*H20)/(H13*H13))</f>
        <v>1.7777777777777777</v>
      </c>
      <c r="G28" s="46">
        <f>SUM(-(F13*H17*H17*H20)/(H13*H13))</f>
        <v>-0.8888888888888888</v>
      </c>
      <c r="H28" s="47">
        <f>SUM((H14*H14-H21*H21)*(F14*H21)/(2*H14*H14))</f>
        <v>1.68</v>
      </c>
      <c r="I28" s="44">
        <v>0</v>
      </c>
      <c r="J28" s="47">
        <f>SUM(F15*H15)</f>
        <v>4</v>
      </c>
    </row>
    <row r="29" spans="2:10" ht="12.75">
      <c r="B29" s="19" t="s">
        <v>50</v>
      </c>
      <c r="C29" s="19">
        <v>0</v>
      </c>
      <c r="D29" s="20">
        <v>0</v>
      </c>
      <c r="E29" s="21">
        <f>SUM(-(2*H12*H12-H22*H22)*(H22*H22*F16)/(8*H12*H12))</f>
        <v>-0.92</v>
      </c>
      <c r="F29" s="20">
        <f>SUM((F17/(H13*H13))*(H13*H13*H23*H23/2-2*H13*H23*H23*H23/3+H23*H23*H23*H23/4))</f>
        <v>2.444444444444444</v>
      </c>
      <c r="G29" s="21">
        <f>SUM(-(F17/(H13*H13))*(H13*H23*H23*H23/3-H23*H23*H23*H23/4))</f>
        <v>-0.6666666666666666</v>
      </c>
      <c r="H29" s="20">
        <f>SUM((F18/(8*H14*H14))*(H14*H14-J11*J11)*(H14*H14-J11*J11))</f>
        <v>1.28</v>
      </c>
      <c r="I29" s="21">
        <v>0</v>
      </c>
      <c r="J29" s="20">
        <v>0</v>
      </c>
    </row>
    <row r="30" spans="2:10" ht="12.75">
      <c r="B30" s="22" t="s">
        <v>51</v>
      </c>
      <c r="C30" s="24">
        <v>0</v>
      </c>
      <c r="D30" s="25">
        <v>0</v>
      </c>
      <c r="E30" s="24">
        <f>SUM(-(F24/(8*H12*H12))*(H12*H12-J12*J12)*(H12*H12-J12*J12))</f>
        <v>-2.205</v>
      </c>
      <c r="F30" s="25">
        <f>SUM((F25/(H13*H13))*(H13*J16*J16*J16/3-J16*J16*J16*J16/4))</f>
        <v>3.5555555555555554</v>
      </c>
      <c r="G30" s="24">
        <f>SUM(-(F25/(H13*H13))*(H13*H13*J16*J16/2-2*H13*J16*J16*J16/3+J16*J16*J16*J16/4))</f>
        <v>-5.333333333333333</v>
      </c>
      <c r="H30" s="25">
        <f>SUM((F26*J17*J17/(8*H14*H14))*(2*H14*H14-J17*J17))</f>
        <v>1.845</v>
      </c>
      <c r="I30" s="24">
        <v>0</v>
      </c>
      <c r="J30" s="25">
        <v>0</v>
      </c>
    </row>
    <row r="31" spans="2:10" ht="12.75">
      <c r="B31" s="23" t="s">
        <v>52</v>
      </c>
      <c r="C31" s="26">
        <f>SUM(-F19*H11*H11/2)</f>
        <v>-6</v>
      </c>
      <c r="D31" s="27">
        <v>0</v>
      </c>
      <c r="E31" s="26">
        <f>SUM(-F20*H12*H12/8)</f>
        <v>-9.375</v>
      </c>
      <c r="F31" s="27">
        <f>SUM(F21*H13*H13/12)</f>
        <v>9</v>
      </c>
      <c r="G31" s="26">
        <f>SUM(-F21*H13*H13/12)</f>
        <v>-9</v>
      </c>
      <c r="H31" s="27">
        <f>SUM(F22*H14*H14/8)</f>
        <v>9.375</v>
      </c>
      <c r="I31" s="26">
        <v>0</v>
      </c>
      <c r="J31" s="27">
        <f>SUM(F23*H15*H15/2)</f>
        <v>6</v>
      </c>
    </row>
    <row r="32" spans="2:10" ht="12.75">
      <c r="B32" s="30" t="s">
        <v>53</v>
      </c>
      <c r="C32" s="30">
        <f aca="true" t="shared" si="0" ref="C32:J32">SUM(C28:C31)</f>
        <v>-10</v>
      </c>
      <c r="D32" s="32">
        <f t="shared" si="0"/>
        <v>0</v>
      </c>
      <c r="E32" s="31">
        <f t="shared" si="0"/>
        <v>-14.42</v>
      </c>
      <c r="F32" s="32">
        <f t="shared" si="0"/>
        <v>16.77777777777778</v>
      </c>
      <c r="G32" s="31">
        <f t="shared" si="0"/>
        <v>-15.88888888888889</v>
      </c>
      <c r="H32" s="32">
        <f t="shared" si="0"/>
        <v>14.18</v>
      </c>
      <c r="I32" s="31">
        <f t="shared" si="0"/>
        <v>0</v>
      </c>
      <c r="J32" s="32">
        <f t="shared" si="0"/>
        <v>10</v>
      </c>
    </row>
    <row r="33" spans="4:9" ht="12.75">
      <c r="D33" s="28"/>
      <c r="H33" s="28"/>
      <c r="I33" s="29"/>
    </row>
    <row r="34" spans="2:10" ht="12.75">
      <c r="B34" s="9" t="s">
        <v>54</v>
      </c>
      <c r="C34" s="29">
        <v>0</v>
      </c>
      <c r="D34">
        <f>SUM(0.75/H12)</f>
        <v>0.15</v>
      </c>
      <c r="F34" s="29">
        <f>SUM(1/H13)</f>
        <v>0.16666666666666666</v>
      </c>
      <c r="G34" s="29"/>
      <c r="H34">
        <f>SUM(0.75/H14)</f>
        <v>0.15</v>
      </c>
      <c r="J34" s="28">
        <v>0</v>
      </c>
    </row>
    <row r="35" ht="12.75">
      <c r="B35" s="9" t="s">
        <v>55</v>
      </c>
    </row>
    <row r="36" spans="2:10" ht="12.75">
      <c r="B36" s="30" t="s">
        <v>56</v>
      </c>
      <c r="C36" s="30"/>
      <c r="D36" s="30"/>
      <c r="E36" s="30"/>
      <c r="F36" s="30"/>
      <c r="G36" s="30"/>
      <c r="H36" s="30"/>
      <c r="I36" s="30"/>
      <c r="J36" s="30"/>
    </row>
    <row r="37" spans="2:10" ht="12.75">
      <c r="B37" s="30" t="s">
        <v>57</v>
      </c>
      <c r="C37" s="31">
        <v>0</v>
      </c>
      <c r="D37" s="32">
        <v>1</v>
      </c>
      <c r="E37" s="30">
        <f>SUM((D34/(D34+F34)))</f>
        <v>0.4736842105263158</v>
      </c>
      <c r="F37" s="32">
        <f>SUM((F34/(D34+F34)))</f>
        <v>0.5263157894736842</v>
      </c>
      <c r="G37" s="31">
        <f>SUM((F34/(F34+H34)))</f>
        <v>0.5263157894736842</v>
      </c>
      <c r="H37" s="32">
        <f>SUM((H34/(F34+H34)))</f>
        <v>0.4736842105263158</v>
      </c>
      <c r="I37" s="31">
        <v>1</v>
      </c>
      <c r="J37" s="32">
        <v>0</v>
      </c>
    </row>
    <row r="38" spans="4:9" ht="12.75">
      <c r="D38" s="28">
        <f>SUM(-C32*D37)</f>
        <v>10</v>
      </c>
      <c r="E38" s="29">
        <f>D38/2</f>
        <v>5</v>
      </c>
      <c r="H38" s="28">
        <f>I38/2</f>
        <v>-5</v>
      </c>
      <c r="I38" s="29">
        <f>SUM(-J32*I37)</f>
        <v>-10</v>
      </c>
    </row>
    <row r="39" spans="4:7" ht="12.75">
      <c r="D39" s="28">
        <v>0</v>
      </c>
      <c r="E39" s="29">
        <f>SUM(-(E32+F32+E38)*E37)</f>
        <v>-3.4852631578947375</v>
      </c>
      <c r="F39" s="28">
        <f>SUM(-(E32+F32+E38)*F37)</f>
        <v>-3.872514619883041</v>
      </c>
      <c r="G39" s="29">
        <f>F39/2</f>
        <v>-1.9362573099415206</v>
      </c>
    </row>
    <row r="40" spans="6:9" ht="12.75">
      <c r="F40" s="28">
        <f>G40/2</f>
        <v>2.2750384733764237</v>
      </c>
      <c r="G40">
        <f>SUM(-(G32+H32+H38+G39)*G37)</f>
        <v>4.5500769467528475</v>
      </c>
      <c r="H40" s="28">
        <f>SUM(-(G32+H32+H38+G39)*H37)</f>
        <v>4.095069252077563</v>
      </c>
      <c r="I40" s="29">
        <v>0</v>
      </c>
    </row>
    <row r="41" spans="4:7" ht="12.75">
      <c r="D41" s="28">
        <v>0</v>
      </c>
      <c r="E41" s="29">
        <f>SUM(-F40*E37)</f>
        <v>-1.077649803178306</v>
      </c>
      <c r="F41" s="28">
        <f>SUM(-F40*F37)</f>
        <v>-1.1973886701981178</v>
      </c>
      <c r="G41" s="29">
        <f>F41/2</f>
        <v>-0.5986943350990589</v>
      </c>
    </row>
    <row r="42" spans="2:9" ht="12.75">
      <c r="B42" s="9" t="s">
        <v>60</v>
      </c>
      <c r="F42" s="28">
        <f>G42/2</f>
        <v>0.1575511408155418</v>
      </c>
      <c r="G42" s="29">
        <f>SUM(-G41*G37)</f>
        <v>0.3151022816310836</v>
      </c>
      <c r="H42" s="28">
        <f>SUM(-G41*H37)</f>
        <v>0.2835920534679753</v>
      </c>
      <c r="I42" s="29">
        <v>0</v>
      </c>
    </row>
    <row r="43" spans="4:7" ht="12.75">
      <c r="D43" s="28">
        <v>0</v>
      </c>
      <c r="E43" s="29">
        <f>SUM(-F42*E37)</f>
        <v>-0.07462948775473033</v>
      </c>
      <c r="F43" s="28">
        <f>SUM(-F42*F37)</f>
        <v>-0.08292165306081148</v>
      </c>
      <c r="G43" s="29">
        <f>F43/2</f>
        <v>-0.04146082653040574</v>
      </c>
    </row>
    <row r="44" spans="6:9" ht="12.75">
      <c r="F44" s="28">
        <f>G44/2</f>
        <v>0.010910743823790984</v>
      </c>
      <c r="G44" s="29">
        <f>SUM(-G43*G37)</f>
        <v>0.021821487647581968</v>
      </c>
      <c r="H44" s="28">
        <f>SUM(-G43*H37)</f>
        <v>0.01963933888282377</v>
      </c>
      <c r="I44" s="29">
        <v>0</v>
      </c>
    </row>
    <row r="45" spans="4:7" ht="12.75">
      <c r="D45" s="28">
        <v>0</v>
      </c>
      <c r="E45" s="29">
        <f>SUM(-F44*E37)</f>
        <v>-0.005168247074427309</v>
      </c>
      <c r="F45" s="28">
        <f>SUM(-F44*F37)</f>
        <v>-0.005742496749363675</v>
      </c>
      <c r="G45">
        <f>F45/2</f>
        <v>-0.0028712483746818375</v>
      </c>
    </row>
    <row r="46" spans="6:9" ht="12.75">
      <c r="F46" s="28">
        <f>G46/2</f>
        <v>0.0007555916775478519</v>
      </c>
      <c r="G46" s="29">
        <f>SUM(-G45*G37)</f>
        <v>0.0015111833550957039</v>
      </c>
      <c r="H46" s="28">
        <f>SUM(-G45*H37)</f>
        <v>0.0013600650195861336</v>
      </c>
      <c r="I46" s="29">
        <v>0</v>
      </c>
    </row>
    <row r="47" spans="4:7" ht="13.5" thickBot="1">
      <c r="D47" s="28">
        <v>0</v>
      </c>
      <c r="E47" s="29">
        <f>SUM(-F46*E37)</f>
        <v>-0.00035791184725950884</v>
      </c>
      <c r="F47" s="28">
        <f>SUM(-F46*F37)</f>
        <v>-0.0003976798302883431</v>
      </c>
      <c r="G47" s="29">
        <f>F47/2</f>
        <v>-0.00019883991514417154</v>
      </c>
    </row>
    <row r="48" spans="2:10" ht="12.75">
      <c r="B48" s="42" t="s">
        <v>58</v>
      </c>
      <c r="C48" s="33">
        <f>SUM(C32)</f>
        <v>-10</v>
      </c>
      <c r="D48" s="35">
        <f>SUM(D38)</f>
        <v>10</v>
      </c>
      <c r="E48" s="33">
        <f>SUM(E32+E38+E39+E41+E43+E45+E47)</f>
        <v>-14.06306860774946</v>
      </c>
      <c r="F48" s="35">
        <f>SUM(F32+F39+F40+F41+F42+F43+F44+F45+F46+F47)</f>
        <v>14.06306860774946</v>
      </c>
      <c r="G48" s="33">
        <f>SUM(G32+G39+G40+G41+G42+G43+G44+G45+G46+G47)</f>
        <v>-13.579859549363093</v>
      </c>
      <c r="H48" s="35">
        <f>SUM(H32+H38+H40+H42+H44+H46)</f>
        <v>13.579660709447948</v>
      </c>
      <c r="I48" s="33">
        <f>SUM(I38)</f>
        <v>-10</v>
      </c>
      <c r="J48" s="35">
        <f>SUM(J32)</f>
        <v>10</v>
      </c>
    </row>
    <row r="49" spans="2:10" ht="13.5" thickBot="1">
      <c r="B49" s="34" t="s">
        <v>59</v>
      </c>
      <c r="C49" s="34"/>
      <c r="D49" s="34"/>
      <c r="E49" s="34"/>
      <c r="F49" s="34"/>
      <c r="G49" s="34"/>
      <c r="H49" s="34"/>
      <c r="I49" s="34"/>
      <c r="J49" s="34"/>
    </row>
    <row r="51" spans="2:10" ht="12.75">
      <c r="B51" s="44" t="s">
        <v>64</v>
      </c>
      <c r="C51" s="46">
        <f>SUM(F11)</f>
        <v>2</v>
      </c>
      <c r="D51" s="47">
        <f>SUM(F12*H19/H12)</f>
        <v>0.8</v>
      </c>
      <c r="E51" s="46">
        <f>SUM(F12*H16/H12)</f>
        <v>1.2</v>
      </c>
      <c r="F51" s="47">
        <f>SUM(F13*H20/H13)</f>
        <v>1.3333333333333333</v>
      </c>
      <c r="G51" s="46">
        <f>SUM(F13*H17/H13)</f>
        <v>0.6666666666666666</v>
      </c>
      <c r="H51" s="47">
        <f>SUM(F14*H21/H14)</f>
        <v>0.8</v>
      </c>
      <c r="I51" s="46">
        <f>SUM(F14*H18/H14)</f>
        <v>1.2</v>
      </c>
      <c r="J51" s="47">
        <f>SUM(F15)</f>
        <v>2</v>
      </c>
    </row>
    <row r="52" spans="2:10" ht="12.75">
      <c r="B52" s="19" t="s">
        <v>61</v>
      </c>
      <c r="C52" s="21">
        <v>0</v>
      </c>
      <c r="D52" s="20">
        <f>SUM((F16*H22)*(H22/2+H25)/H12)</f>
        <v>1.6</v>
      </c>
      <c r="E52" s="21">
        <f>SUM((F16*H22*H22/2)/H12)</f>
        <v>0.4</v>
      </c>
      <c r="F52" s="20">
        <f>SUM(F17*H23)*(H23/2+H26)/H13</f>
        <v>3.3333333333333335</v>
      </c>
      <c r="G52" s="21">
        <f>SUM(F17*H23)*(H23/2)/H13</f>
        <v>0.6666666666666666</v>
      </c>
      <c r="H52" s="20">
        <f>SUM(F18*H24)*(H24/2+J11)/H14</f>
        <v>1.6</v>
      </c>
      <c r="I52" s="21">
        <f>SUM(F18*H24)*(H24/2)/H14</f>
        <v>0.4</v>
      </c>
      <c r="J52" s="20">
        <v>0</v>
      </c>
    </row>
    <row r="53" spans="2:10" ht="12.75">
      <c r="B53" s="22" t="s">
        <v>62</v>
      </c>
      <c r="C53" s="24">
        <v>0</v>
      </c>
      <c r="D53" s="25">
        <f>SUM(F24*J15)*(J15/2)/H12</f>
        <v>0.9</v>
      </c>
      <c r="E53" s="24">
        <f>SUM(F24*J15)*(J15/2+J12)/H12</f>
        <v>2.1</v>
      </c>
      <c r="F53" s="25">
        <f>SUM(F25*J16)*(J16/2)/H13</f>
        <v>2.6666666666666665</v>
      </c>
      <c r="G53" s="24">
        <f>SUM(F25*J16)*(J16/2+J13)/H13</f>
        <v>5.333333333333333</v>
      </c>
      <c r="H53" s="25">
        <f>SUM(F26*J17)*(J17/2)/H14</f>
        <v>0.9</v>
      </c>
      <c r="I53" s="24">
        <f>SUM(F26*J17)*(J17/2+J14)/H14</f>
        <v>2.1</v>
      </c>
      <c r="J53" s="25">
        <v>0</v>
      </c>
    </row>
    <row r="54" spans="2:10" ht="12.75">
      <c r="B54" s="23" t="s">
        <v>63</v>
      </c>
      <c r="C54" s="26">
        <f>SUM(F19*H11)</f>
        <v>6</v>
      </c>
      <c r="D54" s="27">
        <f>SUM(F20*H12/2)</f>
        <v>7.5</v>
      </c>
      <c r="E54" s="26">
        <f>SUM(F20*H12/2)</f>
        <v>7.5</v>
      </c>
      <c r="F54" s="27">
        <f>SUM(F21*H13/2)</f>
        <v>9</v>
      </c>
      <c r="G54" s="26">
        <f>SUM(F21*H13/2)</f>
        <v>9</v>
      </c>
      <c r="H54" s="27">
        <f>SUM(F22*H14/2)</f>
        <v>7.5</v>
      </c>
      <c r="I54" s="26">
        <f>SUM(F22*H14/2)</f>
        <v>7.5</v>
      </c>
      <c r="J54" s="27">
        <f>SUM(F23*H15)</f>
        <v>6</v>
      </c>
    </row>
    <row r="55" spans="2:10" ht="13.5" thickBot="1">
      <c r="B55" s="30" t="s">
        <v>65</v>
      </c>
      <c r="C55" s="31">
        <v>0</v>
      </c>
      <c r="D55" s="32">
        <f>SUM((D48+E48)/H12)</f>
        <v>-0.8126137215498922</v>
      </c>
      <c r="E55" s="31">
        <f>SUM(-(D48+E48)/H12)</f>
        <v>0.8126137215498922</v>
      </c>
      <c r="F55" s="32">
        <f>SUM((F48+G48)/H13)</f>
        <v>0.08053484306439469</v>
      </c>
      <c r="G55" s="31">
        <f>SUM(-(F48+G48)/H13)</f>
        <v>-0.08053484306439469</v>
      </c>
      <c r="H55" s="32">
        <f>SUM((H48+I48)/H14)</f>
        <v>0.7159321418895896</v>
      </c>
      <c r="I55" s="31">
        <f>SUM(-(H48+I48)/H14)</f>
        <v>-0.7159321418895896</v>
      </c>
      <c r="J55" s="32">
        <v>0</v>
      </c>
    </row>
    <row r="56" spans="2:10" ht="13.5" thickBot="1">
      <c r="B56" s="38" t="s">
        <v>66</v>
      </c>
      <c r="C56" s="39">
        <f aca="true" t="shared" si="1" ref="C56:J56">SUM(C51:C55)</f>
        <v>8</v>
      </c>
      <c r="D56" s="40">
        <f t="shared" si="1"/>
        <v>9.987386278450108</v>
      </c>
      <c r="E56" s="39">
        <f t="shared" si="1"/>
        <v>12.012613721549892</v>
      </c>
      <c r="F56" s="40">
        <f t="shared" si="1"/>
        <v>16.41386817639773</v>
      </c>
      <c r="G56" s="39">
        <f t="shared" si="1"/>
        <v>15.58613182360227</v>
      </c>
      <c r="H56" s="40">
        <f t="shared" si="1"/>
        <v>11.515932141889591</v>
      </c>
      <c r="I56" s="39">
        <f t="shared" si="1"/>
        <v>10.484067858110409</v>
      </c>
      <c r="J56" s="41">
        <f t="shared" si="1"/>
        <v>8</v>
      </c>
    </row>
    <row r="58" spans="3:10" ht="12.75">
      <c r="C58" s="48" t="s">
        <v>67</v>
      </c>
      <c r="D58" s="29" t="s">
        <v>68</v>
      </c>
      <c r="F58" s="29" t="s">
        <v>69</v>
      </c>
      <c r="H58" s="29" t="s">
        <v>70</v>
      </c>
      <c r="J58" s="48" t="s">
        <v>71</v>
      </c>
    </row>
    <row r="59" spans="2:10" ht="12.75">
      <c r="B59" s="51" t="s">
        <v>73</v>
      </c>
      <c r="C59" s="51"/>
      <c r="D59" s="51"/>
      <c r="E59" s="51"/>
      <c r="F59" s="51"/>
      <c r="G59" s="51"/>
      <c r="H59" s="51"/>
      <c r="I59" s="51"/>
      <c r="J59" s="52"/>
    </row>
    <row r="60" spans="2:10" ht="12.75">
      <c r="B60" s="51" t="s">
        <v>72</v>
      </c>
      <c r="C60" s="51"/>
      <c r="D60" s="51"/>
      <c r="E60" s="51"/>
      <c r="F60" s="51"/>
      <c r="G60" s="51"/>
      <c r="H60" s="51"/>
      <c r="I60" s="51"/>
      <c r="J60" s="51"/>
    </row>
    <row r="65" spans="2:7" ht="12.75">
      <c r="B65" s="50"/>
      <c r="C65" s="50"/>
      <c r="D65" s="48"/>
      <c r="E65" s="48"/>
      <c r="G65" s="48"/>
    </row>
    <row r="66" spans="2:5" ht="12.75">
      <c r="B66" s="50"/>
      <c r="C66" s="50"/>
      <c r="D66" s="48"/>
      <c r="E66" s="48"/>
    </row>
    <row r="67" spans="2:5" ht="12.75">
      <c r="B67" s="50"/>
      <c r="C67" s="50"/>
      <c r="D67" s="48"/>
      <c r="E67" s="48"/>
    </row>
    <row r="68" spans="2:5" ht="12.75">
      <c r="B68" s="50"/>
      <c r="C68" s="50"/>
      <c r="D68" s="48"/>
      <c r="E68" s="48"/>
    </row>
    <row r="69" spans="2:5" ht="12.75">
      <c r="B69" s="50"/>
      <c r="C69" s="50"/>
      <c r="D69" s="48"/>
      <c r="E69" s="48"/>
    </row>
    <row r="70" spans="2:5" ht="12.75">
      <c r="B70" s="50"/>
      <c r="C70" s="50"/>
      <c r="D70" s="48"/>
      <c r="E70" s="48"/>
    </row>
  </sheetData>
  <printOptions/>
  <pageMargins left="0.75" right="0.75" top="1.1811023622047245" bottom="0.1968503937007874" header="0" footer="0"/>
  <pageSetup horizontalDpi="300" verticalDpi="300" orientation="portrait" paperSize="9" scale="90" r:id="rId2"/>
  <headerFooter alignWithMargins="0">
    <oddHeader>&amp;CMETODO DE CROSS PARA UNA VIGA DE TRES TRAMOS Y DOS VOLADIZOS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C18" sqref="C18"/>
    </sheetView>
  </sheetViews>
  <sheetFormatPr defaultColWidth="11.421875" defaultRowHeight="12.75"/>
  <cols>
    <col min="1" max="1" width="5.140625" style="0" customWidth="1"/>
    <col min="2" max="3" width="12.28125" style="0" bestFit="1" customWidth="1"/>
  </cols>
  <sheetData>
    <row r="1" spans="3:9" ht="12.75">
      <c r="C1" s="9" t="s">
        <v>0</v>
      </c>
      <c r="D1" s="9"/>
      <c r="E1" s="9" t="s">
        <v>1</v>
      </c>
      <c r="F1" s="9"/>
      <c r="G1" s="9" t="s">
        <v>2</v>
      </c>
      <c r="H1" s="9"/>
      <c r="I1" s="9" t="s">
        <v>3</v>
      </c>
    </row>
    <row r="2" spans="1:8" ht="12.75">
      <c r="A2" s="49"/>
      <c r="B2" s="49"/>
      <c r="C2" s="49"/>
      <c r="D2" s="49"/>
      <c r="E2" s="49"/>
      <c r="F2" s="49"/>
      <c r="G2" s="49"/>
      <c r="H2" s="49"/>
    </row>
    <row r="3" spans="1:8" ht="12.75">
      <c r="A3" s="50"/>
      <c r="B3" s="50"/>
      <c r="C3" s="50"/>
      <c r="D3" s="54" t="s">
        <v>5</v>
      </c>
      <c r="E3" s="55" t="s">
        <v>11</v>
      </c>
      <c r="F3" s="54" t="s">
        <v>6</v>
      </c>
      <c r="G3" s="55" t="s">
        <v>12</v>
      </c>
      <c r="H3" s="50"/>
    </row>
    <row r="4" spans="1:8" ht="12.75">
      <c r="A4" s="50"/>
      <c r="B4" s="50"/>
      <c r="C4" s="57" t="s">
        <v>7</v>
      </c>
      <c r="D4" s="56" t="s">
        <v>8</v>
      </c>
      <c r="E4" s="57"/>
      <c r="F4" s="56" t="s">
        <v>9</v>
      </c>
      <c r="G4" s="57"/>
      <c r="H4" s="57" t="s">
        <v>10</v>
      </c>
    </row>
    <row r="5" spans="1:8" ht="12.75">
      <c r="A5" s="50"/>
      <c r="B5" s="50"/>
      <c r="C5" s="50"/>
      <c r="D5" s="50"/>
      <c r="E5" s="50"/>
      <c r="F5" s="50"/>
      <c r="G5" s="50"/>
      <c r="H5" s="50"/>
    </row>
    <row r="6" spans="1:8" ht="12.75">
      <c r="A6" s="50"/>
      <c r="B6" s="50"/>
      <c r="C6" s="50"/>
      <c r="D6" s="58" t="s">
        <v>16</v>
      </c>
      <c r="E6" s="58" t="s">
        <v>19</v>
      </c>
      <c r="F6" s="58" t="s">
        <v>17</v>
      </c>
      <c r="G6" s="58" t="s">
        <v>20</v>
      </c>
      <c r="H6" s="50"/>
    </row>
    <row r="7" spans="1:8" ht="12.75">
      <c r="A7" s="50"/>
      <c r="B7" s="50"/>
      <c r="C7" s="50"/>
      <c r="D7" s="59" t="s">
        <v>22</v>
      </c>
      <c r="E7" s="59" t="s">
        <v>23</v>
      </c>
      <c r="F7" s="59" t="s">
        <v>24</v>
      </c>
      <c r="G7" s="59" t="s">
        <v>25</v>
      </c>
      <c r="H7" s="50"/>
    </row>
    <row r="8" spans="1:8" ht="12.75">
      <c r="A8" s="50"/>
      <c r="B8" s="50"/>
      <c r="C8" s="50"/>
      <c r="D8" s="60" t="s">
        <v>74</v>
      </c>
      <c r="E8" s="60" t="s">
        <v>75</v>
      </c>
      <c r="F8" s="60" t="s">
        <v>76</v>
      </c>
      <c r="G8" s="60" t="s">
        <v>77</v>
      </c>
      <c r="H8" s="50"/>
    </row>
    <row r="9" spans="1:8" ht="12.75">
      <c r="A9" s="50"/>
      <c r="B9" s="50"/>
      <c r="C9" s="50" t="s">
        <v>34</v>
      </c>
      <c r="D9" s="53" t="s">
        <v>35</v>
      </c>
      <c r="E9" s="50"/>
      <c r="F9" s="53" t="s">
        <v>36</v>
      </c>
      <c r="G9" s="50"/>
      <c r="H9" s="50" t="s">
        <v>37</v>
      </c>
    </row>
    <row r="10" spans="1:8" ht="12.75">
      <c r="A10" s="50"/>
      <c r="B10" s="50"/>
      <c r="C10" s="50"/>
      <c r="D10" s="50"/>
      <c r="E10" s="15" t="s">
        <v>39</v>
      </c>
      <c r="F10" s="15"/>
      <c r="G10" s="16" t="s">
        <v>40</v>
      </c>
      <c r="H10" s="16"/>
    </row>
    <row r="11" spans="1:10" ht="12.75">
      <c r="A11" s="50"/>
      <c r="B11" s="50"/>
      <c r="C11" s="50"/>
      <c r="D11" s="50"/>
      <c r="E11" s="43" t="s">
        <v>0</v>
      </c>
      <c r="F11" s="18">
        <v>2</v>
      </c>
      <c r="G11" s="13" t="s">
        <v>34</v>
      </c>
      <c r="H11" s="18">
        <v>2</v>
      </c>
      <c r="I11" s="10"/>
      <c r="J11" s="18"/>
    </row>
    <row r="12" spans="1:10" ht="12.75">
      <c r="A12" s="50"/>
      <c r="B12" s="50"/>
      <c r="C12" s="50"/>
      <c r="D12" s="63"/>
      <c r="E12" s="43" t="s">
        <v>1</v>
      </c>
      <c r="F12" s="18">
        <v>2</v>
      </c>
      <c r="G12" s="13" t="s">
        <v>35</v>
      </c>
      <c r="H12" s="18">
        <v>5</v>
      </c>
      <c r="I12" s="11" t="s">
        <v>74</v>
      </c>
      <c r="J12" s="18">
        <v>2</v>
      </c>
    </row>
    <row r="13" spans="1:10" ht="12.75">
      <c r="A13" s="50"/>
      <c r="B13" s="50"/>
      <c r="C13" s="50"/>
      <c r="D13" s="64"/>
      <c r="E13" s="43" t="s">
        <v>2</v>
      </c>
      <c r="F13" s="18">
        <v>2</v>
      </c>
      <c r="G13" s="13" t="s">
        <v>36</v>
      </c>
      <c r="H13" s="18">
        <v>6</v>
      </c>
      <c r="I13" s="11" t="s">
        <v>76</v>
      </c>
      <c r="J13" s="18">
        <v>2</v>
      </c>
    </row>
    <row r="14" spans="1:10" ht="12.75">
      <c r="A14" s="50"/>
      <c r="B14" s="50"/>
      <c r="C14" s="50"/>
      <c r="D14" s="64"/>
      <c r="E14" s="43" t="s">
        <v>3</v>
      </c>
      <c r="F14" s="18">
        <v>2</v>
      </c>
      <c r="G14" s="13" t="s">
        <v>37</v>
      </c>
      <c r="H14" s="18">
        <v>2</v>
      </c>
      <c r="I14" s="11"/>
      <c r="J14" s="18"/>
    </row>
    <row r="15" spans="4:10" ht="12.75">
      <c r="D15" s="64"/>
      <c r="E15" s="43"/>
      <c r="F15" s="18"/>
      <c r="G15" s="13"/>
      <c r="H15" s="18"/>
      <c r="I15" s="11" t="s">
        <v>75</v>
      </c>
      <c r="J15" s="18">
        <v>3</v>
      </c>
    </row>
    <row r="16" spans="4:10" ht="12.75">
      <c r="D16" s="64"/>
      <c r="E16" s="10" t="s">
        <v>5</v>
      </c>
      <c r="F16" s="18">
        <v>1</v>
      </c>
      <c r="G16" s="43" t="s">
        <v>16</v>
      </c>
      <c r="H16" s="18">
        <v>3</v>
      </c>
      <c r="I16" s="11" t="s">
        <v>77</v>
      </c>
      <c r="J16" s="18">
        <v>4</v>
      </c>
    </row>
    <row r="17" spans="4:10" ht="12.75">
      <c r="D17" s="64"/>
      <c r="E17" s="10" t="s">
        <v>6</v>
      </c>
      <c r="F17" s="18">
        <v>2</v>
      </c>
      <c r="G17" s="43" t="s">
        <v>17</v>
      </c>
      <c r="H17" s="18">
        <v>2</v>
      </c>
      <c r="I17" s="11"/>
      <c r="J17" s="18"/>
    </row>
    <row r="18" spans="4:9" ht="12.75">
      <c r="D18" s="64"/>
      <c r="E18" s="10"/>
      <c r="F18" s="18"/>
      <c r="G18" s="43"/>
      <c r="H18" s="18"/>
      <c r="I18" s="17" t="s">
        <v>41</v>
      </c>
    </row>
    <row r="19" spans="4:9" ht="12.75">
      <c r="D19" s="64"/>
      <c r="E19" s="12" t="s">
        <v>7</v>
      </c>
      <c r="F19" s="18">
        <v>3</v>
      </c>
      <c r="G19" s="43" t="s">
        <v>19</v>
      </c>
      <c r="H19" s="18">
        <v>2</v>
      </c>
      <c r="I19" s="17" t="s">
        <v>42</v>
      </c>
    </row>
    <row r="20" spans="4:9" ht="12.75">
      <c r="D20" s="64"/>
      <c r="E20" s="12" t="s">
        <v>8</v>
      </c>
      <c r="F20" s="18">
        <v>3</v>
      </c>
      <c r="G20" s="43" t="s">
        <v>20</v>
      </c>
      <c r="H20" s="18">
        <v>4</v>
      </c>
      <c r="I20" s="17" t="s">
        <v>43</v>
      </c>
    </row>
    <row r="21" spans="4:9" ht="12.75">
      <c r="D21" s="64"/>
      <c r="E21" s="12" t="s">
        <v>9</v>
      </c>
      <c r="F21" s="18">
        <v>3</v>
      </c>
      <c r="G21" s="43"/>
      <c r="H21" s="18"/>
      <c r="I21" s="17" t="s">
        <v>44</v>
      </c>
    </row>
    <row r="22" spans="4:9" ht="12.75">
      <c r="D22" s="64"/>
      <c r="E22" s="12" t="s">
        <v>10</v>
      </c>
      <c r="F22" s="18">
        <v>3</v>
      </c>
      <c r="G22" s="10" t="s">
        <v>22</v>
      </c>
      <c r="H22" s="18">
        <v>2</v>
      </c>
      <c r="I22" s="17" t="s">
        <v>45</v>
      </c>
    </row>
    <row r="23" spans="4:8" ht="12.75">
      <c r="D23" s="64"/>
      <c r="E23" s="12"/>
      <c r="F23" s="18"/>
      <c r="G23" s="10" t="s">
        <v>24</v>
      </c>
      <c r="H23" s="18">
        <v>2</v>
      </c>
    </row>
    <row r="24" spans="4:8" ht="12.75">
      <c r="D24" s="64"/>
      <c r="E24" s="11" t="s">
        <v>11</v>
      </c>
      <c r="F24" s="18">
        <v>1</v>
      </c>
      <c r="G24" s="10"/>
      <c r="H24" s="18"/>
    </row>
    <row r="25" spans="5:8" ht="12.75">
      <c r="E25" s="11" t="s">
        <v>12</v>
      </c>
      <c r="F25" s="18">
        <v>2</v>
      </c>
      <c r="G25" s="10" t="s">
        <v>23</v>
      </c>
      <c r="H25" s="18">
        <v>3</v>
      </c>
    </row>
    <row r="26" spans="2:8" ht="12.75">
      <c r="B26" s="45"/>
      <c r="C26" s="61"/>
      <c r="D26" s="62"/>
      <c r="E26" s="11"/>
      <c r="F26" s="18"/>
      <c r="G26" s="10" t="s">
        <v>25</v>
      </c>
      <c r="H26" s="18">
        <v>4</v>
      </c>
    </row>
    <row r="27" spans="2:8" ht="12.75">
      <c r="B27" s="44" t="s">
        <v>78</v>
      </c>
      <c r="C27" s="46">
        <f>SUM(-F11*H11)</f>
        <v>-4</v>
      </c>
      <c r="D27" s="47">
        <v>0</v>
      </c>
      <c r="E27" s="46">
        <f>SUM(-(H12*H12-H16*H16)*(F12*H16)/(2*H12*H12))</f>
        <v>-1.92</v>
      </c>
      <c r="F27" s="47">
        <f>SUM((H13*H13-H20*H20)*(F13*H20)/(2*H13*H13))</f>
        <v>2.2222222222222223</v>
      </c>
      <c r="G27" s="46">
        <v>0</v>
      </c>
      <c r="H27" s="47">
        <f>SUM(F14*H14)</f>
        <v>4</v>
      </c>
    </row>
    <row r="28" spans="2:8" ht="12.75">
      <c r="B28" s="19" t="s">
        <v>79</v>
      </c>
      <c r="C28" s="21">
        <v>0</v>
      </c>
      <c r="D28" s="20">
        <v>0</v>
      </c>
      <c r="E28" s="21">
        <f>SUM(-(2*H12*H12-H22*H22)*(H22*H22*F16)/(8*H12*H12))</f>
        <v>-0.92</v>
      </c>
      <c r="F28" s="20">
        <f>SUM((F17/(8*H13*H13))*(H13*H13-H26*H26)*(H13*H13-H26*H26))</f>
        <v>2.7777777777777777</v>
      </c>
      <c r="G28" s="21">
        <v>0</v>
      </c>
      <c r="H28" s="20">
        <v>0</v>
      </c>
    </row>
    <row r="29" spans="2:8" ht="12.75">
      <c r="B29" s="22" t="s">
        <v>80</v>
      </c>
      <c r="C29" s="24">
        <v>0</v>
      </c>
      <c r="D29" s="25">
        <v>0</v>
      </c>
      <c r="E29" s="24">
        <f>SUM(-(F24/(8*H12*H12))*(H12*H12-J12*J12)*(H12*H12-J12*J12))</f>
        <v>-2.205</v>
      </c>
      <c r="F29" s="25">
        <f>SUM((F25*J16*J16/(8*H13*H13))*(2*H13*H13-J16*J16))</f>
        <v>6.222222222222221</v>
      </c>
      <c r="G29" s="24">
        <v>0</v>
      </c>
      <c r="H29" s="25">
        <v>0</v>
      </c>
    </row>
    <row r="30" spans="2:8" ht="12.75">
      <c r="B30" s="23" t="s">
        <v>81</v>
      </c>
      <c r="C30" s="26">
        <f>SUM(-F19*H11*H11/2)</f>
        <v>-6</v>
      </c>
      <c r="D30" s="27">
        <v>0</v>
      </c>
      <c r="E30" s="26">
        <f>SUM(-F20*H12*H12/8)</f>
        <v>-9.375</v>
      </c>
      <c r="F30" s="27">
        <f>SUM(F21*H13*H13/8)</f>
        <v>13.5</v>
      </c>
      <c r="G30" s="26">
        <v>0</v>
      </c>
      <c r="H30" s="27">
        <f>SUM(F22*H14*H14/2)</f>
        <v>6</v>
      </c>
    </row>
    <row r="31" spans="2:8" ht="12.75">
      <c r="B31" s="30" t="s">
        <v>53</v>
      </c>
      <c r="C31" s="31">
        <f aca="true" t="shared" si="0" ref="C31:H31">SUM(C27:C30)</f>
        <v>-10</v>
      </c>
      <c r="D31" s="32">
        <f t="shared" si="0"/>
        <v>0</v>
      </c>
      <c r="E31" s="31">
        <f t="shared" si="0"/>
        <v>-14.42</v>
      </c>
      <c r="F31" s="31">
        <f t="shared" si="0"/>
        <v>24.72222222222222</v>
      </c>
      <c r="G31" s="31">
        <f t="shared" si="0"/>
        <v>0</v>
      </c>
      <c r="H31" s="32">
        <f t="shared" si="0"/>
        <v>10</v>
      </c>
    </row>
    <row r="32" spans="2:8" ht="12.75">
      <c r="B32" s="9" t="s">
        <v>54</v>
      </c>
      <c r="C32" s="9">
        <v>0</v>
      </c>
      <c r="D32" s="9">
        <f>SUM(0.75/H12)</f>
        <v>0.15</v>
      </c>
      <c r="E32" s="9"/>
      <c r="F32" s="9">
        <f>SUM(0.75/H13)</f>
        <v>0.125</v>
      </c>
      <c r="G32" s="9"/>
      <c r="H32" s="65">
        <v>0</v>
      </c>
    </row>
    <row r="33" ht="12.75">
      <c r="B33" s="9" t="s">
        <v>55</v>
      </c>
    </row>
    <row r="34" spans="2:8" ht="12.75">
      <c r="B34" s="30" t="s">
        <v>56</v>
      </c>
      <c r="C34" s="30">
        <v>0</v>
      </c>
      <c r="D34" s="32">
        <f>SUM(D32/(C32+D32))</f>
        <v>1</v>
      </c>
      <c r="E34" s="31">
        <f>SUM(D32/(D32+F32))</f>
        <v>0.5454545454545454</v>
      </c>
      <c r="F34" s="32">
        <f>SUM(F32/(D32+F32))</f>
        <v>0.45454545454545453</v>
      </c>
      <c r="G34" s="31">
        <f>SUM(F32/F32+H32)</f>
        <v>1</v>
      </c>
      <c r="H34" s="32">
        <v>0</v>
      </c>
    </row>
    <row r="35" spans="2:8" ht="12.75">
      <c r="B35" s="30" t="s">
        <v>57</v>
      </c>
      <c r="C35" s="30"/>
      <c r="D35" s="30"/>
      <c r="E35" s="30"/>
      <c r="F35" s="30"/>
      <c r="G35" s="30"/>
      <c r="H35" s="30"/>
    </row>
    <row r="36" spans="4:7" ht="12.75">
      <c r="D36" s="28">
        <f>SUM(-C31*D34)</f>
        <v>10</v>
      </c>
      <c r="E36" s="29">
        <f>SUM(D36/2)</f>
        <v>5</v>
      </c>
      <c r="F36" s="28">
        <f>SUM(G36/2)</f>
        <v>-5</v>
      </c>
      <c r="G36" s="29">
        <f>SUM(-H31*G34)</f>
        <v>-10</v>
      </c>
    </row>
    <row r="37" spans="5:6" ht="12.75">
      <c r="E37" s="29">
        <f>SUM(-(E31+F31+E36+F36)*E34)</f>
        <v>-5.619393939393938</v>
      </c>
      <c r="F37" s="28">
        <f>SUM(-(E31+F31+E36+F36)*F34)</f>
        <v>-4.682828282828282</v>
      </c>
    </row>
    <row r="38" ht="13.5" thickBot="1"/>
    <row r="39" spans="2:8" ht="12.75">
      <c r="B39" s="42" t="s">
        <v>58</v>
      </c>
      <c r="C39" s="67">
        <f>SUM(C31)</f>
        <v>-10</v>
      </c>
      <c r="D39" s="68">
        <f>SUM(D36)</f>
        <v>10</v>
      </c>
      <c r="E39" s="69">
        <f>SUM(E31+E36+E37)</f>
        <v>-15.039393939393939</v>
      </c>
      <c r="F39" s="68">
        <f>SUM(F31+F36+F37)</f>
        <v>15.039393939393939</v>
      </c>
      <c r="G39" s="69">
        <f>SUM(G36)</f>
        <v>-10</v>
      </c>
      <c r="H39" s="70">
        <f>SUM(H31)</f>
        <v>10</v>
      </c>
    </row>
    <row r="40" spans="2:8" ht="13.5" thickBot="1">
      <c r="B40" s="34" t="s">
        <v>59</v>
      </c>
      <c r="C40" s="71"/>
      <c r="D40" s="71"/>
      <c r="E40" s="71"/>
      <c r="F40" s="71"/>
      <c r="G40" s="71"/>
      <c r="H40" s="72"/>
    </row>
    <row r="42" spans="2:8" ht="12.75">
      <c r="B42" s="44" t="s">
        <v>82</v>
      </c>
      <c r="C42" s="46">
        <f>SUM(F11)</f>
        <v>2</v>
      </c>
      <c r="D42" s="47">
        <f>SUM(F12*H19/H12)</f>
        <v>0.8</v>
      </c>
      <c r="E42" s="46">
        <f>SUM(F12*H16/H12)</f>
        <v>1.2</v>
      </c>
      <c r="F42" s="47">
        <f>SUM(F13*H20/H13)</f>
        <v>1.3333333333333333</v>
      </c>
      <c r="G42" s="46">
        <f>SUM(F13*H17/H13)</f>
        <v>0.6666666666666666</v>
      </c>
      <c r="H42" s="47">
        <f>SUM(F14)</f>
        <v>2</v>
      </c>
    </row>
    <row r="43" spans="2:8" ht="12.75">
      <c r="B43" s="19" t="s">
        <v>83</v>
      </c>
      <c r="C43" s="21">
        <v>0</v>
      </c>
      <c r="D43" s="20">
        <f>SUM((F16*H22)*(H22/2+H25)/H12)</f>
        <v>1.6</v>
      </c>
      <c r="E43" s="21">
        <f>SUM((F16*H22*(H22/2)/H12))</f>
        <v>0.4</v>
      </c>
      <c r="F43" s="20">
        <f>SUM((F17*H23*(H23/2+H26)/H13))</f>
        <v>3.3333333333333335</v>
      </c>
      <c r="G43" s="21">
        <f>SUM((F17*H23*(H23/2)/H13))</f>
        <v>0.6666666666666666</v>
      </c>
      <c r="H43" s="20">
        <v>0</v>
      </c>
    </row>
    <row r="44" spans="2:8" ht="12.75">
      <c r="B44" s="22" t="s">
        <v>84</v>
      </c>
      <c r="C44" s="24">
        <v>0</v>
      </c>
      <c r="D44" s="25">
        <f>SUM((F24*J15*(J15/2)/H12))</f>
        <v>0.9</v>
      </c>
      <c r="E44" s="24">
        <f>SUM((F24*J15)*(J15/2+J12)/H12)</f>
        <v>2.1</v>
      </c>
      <c r="F44" s="25">
        <f>SUM((F25*J16*(J16/2)/H13))</f>
        <v>2.6666666666666665</v>
      </c>
      <c r="G44" s="24">
        <f>SUM((F25*J16)*(J16/2+J13)/H13)</f>
        <v>5.333333333333333</v>
      </c>
      <c r="H44" s="25">
        <v>0</v>
      </c>
    </row>
    <row r="45" spans="2:8" ht="12.75">
      <c r="B45" s="23" t="s">
        <v>85</v>
      </c>
      <c r="C45" s="26">
        <f>SUM(F19*H11)</f>
        <v>6</v>
      </c>
      <c r="D45" s="27">
        <f>SUM(F20*H12/2)</f>
        <v>7.5</v>
      </c>
      <c r="E45" s="23">
        <f>SUM(F20*H12/2)</f>
        <v>7.5</v>
      </c>
      <c r="F45" s="27">
        <f>SUM(F21*H13/2)</f>
        <v>9</v>
      </c>
      <c r="G45" s="26">
        <f>SUM(F21*H13/2)</f>
        <v>9</v>
      </c>
      <c r="H45" s="27">
        <f>SUM(F22*H14)</f>
        <v>6</v>
      </c>
    </row>
    <row r="46" spans="2:8" ht="13.5" thickBot="1">
      <c r="B46" s="30" t="s">
        <v>65</v>
      </c>
      <c r="C46" s="31">
        <v>0</v>
      </c>
      <c r="D46" s="32">
        <f>SUM((D39+E39)/H12)</f>
        <v>-1.0078787878787878</v>
      </c>
      <c r="E46" s="31">
        <f>SUM(-(D39+E39)/H12)</f>
        <v>1.0078787878787878</v>
      </c>
      <c r="F46" s="32">
        <f>SUM((F39+G39)/H13)</f>
        <v>0.8398989898989898</v>
      </c>
      <c r="G46" s="31">
        <f>SUM(-(F39+G39)/H13)</f>
        <v>-0.8398989898989898</v>
      </c>
      <c r="H46" s="32">
        <v>0</v>
      </c>
    </row>
    <row r="47" spans="2:8" ht="13.5" thickBot="1">
      <c r="B47" s="38" t="s">
        <v>66</v>
      </c>
      <c r="C47" s="39">
        <f>SUM(C42:C46)</f>
        <v>8</v>
      </c>
      <c r="D47" s="66">
        <f>SUM(D42:D46)</f>
        <v>9.792121212121213</v>
      </c>
      <c r="E47" s="66">
        <f>SUM(E42:E46)</f>
        <v>12.207878787878787</v>
      </c>
      <c r="F47" s="66">
        <f>SUM(F42:F46)</f>
        <v>17.173232323232327</v>
      </c>
      <c r="G47" s="66">
        <f>SUM(G42:G46)</f>
        <v>14.826767676767677</v>
      </c>
      <c r="H47" s="41">
        <f>SUM(H42:H46)</f>
        <v>8</v>
      </c>
    </row>
    <row r="49" spans="2:8" ht="12.75">
      <c r="B49" s="48"/>
      <c r="C49" s="48" t="s">
        <v>67</v>
      </c>
      <c r="D49" s="29" t="s">
        <v>68</v>
      </c>
      <c r="E49" s="48"/>
      <c r="F49" s="29" t="s">
        <v>69</v>
      </c>
      <c r="G49" s="48"/>
      <c r="H49" s="48" t="s">
        <v>70</v>
      </c>
    </row>
    <row r="51" spans="2:10" ht="12.75">
      <c r="B51" s="51" t="s">
        <v>86</v>
      </c>
      <c r="C51" s="51"/>
      <c r="D51" s="51"/>
      <c r="E51" s="51"/>
      <c r="F51" s="51"/>
      <c r="G51" s="51"/>
      <c r="H51" s="51"/>
      <c r="I51" s="51"/>
      <c r="J51" s="52"/>
    </row>
    <row r="52" spans="2:10" ht="12.75">
      <c r="B52" s="51" t="s">
        <v>72</v>
      </c>
      <c r="C52" s="51"/>
      <c r="D52" s="51"/>
      <c r="E52" s="51"/>
      <c r="F52" s="51"/>
      <c r="G52" s="51"/>
      <c r="H52" s="51"/>
      <c r="I52" s="51"/>
      <c r="J52" s="51"/>
    </row>
  </sheetData>
  <printOptions/>
  <pageMargins left="0.75" right="0.75" top="1.1811023622047245" bottom="0.5905511811023623" header="0" footer="0"/>
  <pageSetup horizontalDpi="300" verticalDpi="300" orientation="portrait" paperSize="9" scale="90" r:id="rId2"/>
  <headerFooter alignWithMargins="0">
    <oddHeader>&amp;CMETODO DE CROSS PARA UNA VIGA CONTINUA DE DOS TRAMOS Y DOS VOLADIZOS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JPrati y Cia.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Prati</dc:creator>
  <cp:keywords/>
  <dc:description/>
  <cp:lastModifiedBy>Prati</cp:lastModifiedBy>
  <cp:lastPrinted>2002-10-08T23:02:25Z</cp:lastPrinted>
  <dcterms:created xsi:type="dcterms:W3CDTF">2002-06-14T13:20:14Z</dcterms:created>
  <dcterms:modified xsi:type="dcterms:W3CDTF">2002-10-08T23:02:57Z</dcterms:modified>
  <cp:category/>
  <cp:version/>
  <cp:contentType/>
  <cp:contentStatus/>
</cp:coreProperties>
</file>