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195" windowHeight="11640" tabRatio="599" activeTab="0"/>
  </bookViews>
  <sheets>
    <sheet name="DISEÑOMEZCLA" sheetId="1" r:id="rId1"/>
    <sheet name="Hoja2" sheetId="2" r:id="rId2"/>
    <sheet name="Hoja3" sheetId="3" r:id="rId3"/>
  </sheets>
  <definedNames>
    <definedName name="_xlnm.Print_Area" localSheetId="0">'DISEÑOMEZCLA'!$A$1:$I$120</definedName>
  </definedNames>
  <calcPr fullCalcOnLoad="1"/>
</workbook>
</file>

<file path=xl/sharedStrings.xml><?xml version="1.0" encoding="utf-8"?>
<sst xmlns="http://schemas.openxmlformats.org/spreadsheetml/2006/main" count="100" uniqueCount="89">
  <si>
    <t>Datos:</t>
  </si>
  <si>
    <t>f'c:</t>
  </si>
  <si>
    <t>kg/cm2</t>
  </si>
  <si>
    <t>Asentamiento:</t>
  </si>
  <si>
    <t>mm</t>
  </si>
  <si>
    <t>(cono de Abrams)</t>
  </si>
  <si>
    <r>
      <t>·</t>
    </r>
    <r>
      <rPr>
        <sz val="7"/>
        <rFont val="Times New Roman"/>
        <family val="1"/>
      </rPr>
      <t xml:space="preserve">        </t>
    </r>
    <r>
      <rPr>
        <sz val="12"/>
        <color indexed="25"/>
        <rFont val="Times New Roman"/>
        <family val="1"/>
      </rPr>
      <t>Tipo I: De fraguado normal</t>
    </r>
  </si>
  <si>
    <r>
      <t>·</t>
    </r>
    <r>
      <rPr>
        <sz val="7"/>
        <rFont val="Times New Roman"/>
        <family val="1"/>
      </rPr>
      <t xml:space="preserve">        </t>
    </r>
    <r>
      <rPr>
        <sz val="12"/>
        <color indexed="25"/>
        <rFont val="Times New Roman"/>
        <family val="1"/>
      </rPr>
      <t>Tipo II: De propiedades modificadas</t>
    </r>
  </si>
  <si>
    <r>
      <t>·</t>
    </r>
    <r>
      <rPr>
        <sz val="7"/>
        <rFont val="Times New Roman"/>
        <family val="1"/>
      </rPr>
      <t xml:space="preserve">        </t>
    </r>
    <r>
      <rPr>
        <sz val="12"/>
        <color indexed="25"/>
        <rFont val="Times New Roman"/>
        <family val="1"/>
      </rPr>
      <t>Tipo III: De fraguado rápido</t>
    </r>
  </si>
  <si>
    <r>
      <t>·</t>
    </r>
    <r>
      <rPr>
        <sz val="7"/>
        <rFont val="Times New Roman"/>
        <family val="1"/>
      </rPr>
      <t xml:space="preserve">        </t>
    </r>
    <r>
      <rPr>
        <sz val="12"/>
        <color indexed="25"/>
        <rFont val="Times New Roman"/>
        <family val="1"/>
      </rPr>
      <t>Tipo IV: De fraguado lento</t>
    </r>
  </si>
  <si>
    <r>
      <t>·</t>
    </r>
    <r>
      <rPr>
        <sz val="7"/>
        <rFont val="Times New Roman"/>
        <family val="1"/>
      </rPr>
      <t xml:space="preserve">        </t>
    </r>
    <r>
      <rPr>
        <sz val="12"/>
        <color indexed="25"/>
        <rFont val="Times New Roman"/>
        <family val="1"/>
      </rPr>
      <t>Tipo V: Resistente a los sulfatos</t>
    </r>
  </si>
  <si>
    <t>Tipo de cemento Portland:</t>
  </si>
  <si>
    <t>·        Tipo I: De fraguado normal</t>
  </si>
  <si>
    <t>Tamaño máximo del agregado grueso:</t>
  </si>
  <si>
    <t xml:space="preserve"> gr/cm3</t>
  </si>
  <si>
    <t>Peso volumétrico aparente (incluidos los espacios vacíos):</t>
  </si>
  <si>
    <t>Densidad:</t>
  </si>
  <si>
    <t>Agregado grueso:</t>
  </si>
  <si>
    <t>Agregado fino:</t>
  </si>
  <si>
    <t>Módulo de finura de</t>
  </si>
  <si>
    <t>TIPO DE CONTROL</t>
  </si>
  <si>
    <t>Muy bueno</t>
  </si>
  <si>
    <t>Bueno</t>
  </si>
  <si>
    <t>Regular</t>
  </si>
  <si>
    <t>Deficiente</t>
  </si>
  <si>
    <t>TIPO DE CONTROL:</t>
  </si>
  <si>
    <t>fm</t>
  </si>
  <si>
    <t>Cantidad aproximada de agua de mezclado para diferentes asentamientos</t>
  </si>
  <si>
    <t>y tamaños máximos de los agregados</t>
  </si>
  <si>
    <t>Asentamiento</t>
  </si>
  <si>
    <t>Cantidad de agua</t>
  </si>
  <si>
    <t>(mm)</t>
  </si>
  <si>
    <t>30 a 50</t>
  </si>
  <si>
    <t>80 a 100</t>
  </si>
  <si>
    <t>150 a 180</t>
  </si>
  <si>
    <t xml:space="preserve">¾ </t>
  </si>
  <si>
    <t>Contenido de aire atrapado (porcentaje)</t>
  </si>
  <si>
    <t xml:space="preserve">Cantidad de agua por metro cúbico de hormigón = </t>
  </si>
  <si>
    <t>Kg (se toma de la tabla anterior)</t>
  </si>
  <si>
    <t>Porcentaje de volumen de aire atrapado =</t>
  </si>
  <si>
    <t>(se toma de la tabla anterior)</t>
  </si>
  <si>
    <t>Kg/cm2, medida a los 28 días.</t>
  </si>
  <si>
    <t xml:space="preserve">Peso de agua / peso de cemento = </t>
  </si>
  <si>
    <t xml:space="preserve">peso de cemento = peso de agua / </t>
  </si>
  <si>
    <t>Tamaño máximo del agregado</t>
  </si>
  <si>
    <t>Volumen de agregado grueso compactado con varilla , por volumen de concreto para módulo de finura de la arena de:</t>
  </si>
  <si>
    <t xml:space="preserve"> y el tamaño máximo del agregado grueso es</t>
  </si>
  <si>
    <t>m3 (se toma de la tabla anterior)</t>
  </si>
  <si>
    <t>volumen aparente del agregado grueso =</t>
  </si>
  <si>
    <t xml:space="preserve">Peso agregado grueso = </t>
  </si>
  <si>
    <t>m3</t>
  </si>
  <si>
    <t>Volumen cemento=</t>
  </si>
  <si>
    <t>Volumen de agua=</t>
  </si>
  <si>
    <t>Volumen agregado grueso=</t>
  </si>
  <si>
    <t>Volumen de aire atrapado =</t>
  </si>
  <si>
    <t>m3 de concreto</t>
  </si>
  <si>
    <t>Volumen agregado fino =</t>
  </si>
  <si>
    <t>Peso agregado fino =</t>
  </si>
  <si>
    <t>MATERIAL</t>
  </si>
  <si>
    <t>Cemento</t>
  </si>
  <si>
    <t>Agregado fino</t>
  </si>
  <si>
    <t>Agregado grueso</t>
  </si>
  <si>
    <t>Agua</t>
  </si>
  <si>
    <t>Aire atrapado</t>
  </si>
  <si>
    <t>PESO                    kg</t>
  </si>
  <si>
    <t>VOLUMEN NETO m3</t>
  </si>
  <si>
    <t>Volumen necesario de concreto en obra:</t>
  </si>
  <si>
    <t>sacos de cemento</t>
  </si>
  <si>
    <t>Blanda</t>
  </si>
  <si>
    <t>Plastica</t>
  </si>
  <si>
    <t>DOSIFICACION</t>
  </si>
  <si>
    <t>Fluida</t>
  </si>
  <si>
    <t>Pulg.</t>
  </si>
  <si>
    <r>
      <t>a.</t>
    </r>
    <r>
      <rPr>
        <i/>
        <sz val="11"/>
        <color indexed="25"/>
        <rFont val="Times New Roman"/>
        <family val="1"/>
      </rPr>
      <t xml:space="preserve">     Se determina la variabilidad de la resistencia del hormigón, en base al nivel de control de calidad del proceso de mezclado en obra, para lo que se puede utilizar la siguiente tabla:</t>
    </r>
  </si>
  <si>
    <r>
      <t>DESVIACION ESTANDAR (</t>
    </r>
    <r>
      <rPr>
        <b/>
        <i/>
        <sz val="11"/>
        <color indexed="25"/>
        <rFont val="Symbol"/>
        <family val="1"/>
      </rPr>
      <t>s</t>
    </r>
    <r>
      <rPr>
        <b/>
        <i/>
        <sz val="11"/>
        <color indexed="25"/>
        <rFont val="Times New Roman"/>
        <family val="1"/>
      </rPr>
      <t xml:space="preserve"> )</t>
    </r>
  </si>
  <si>
    <r>
      <t>f'c</t>
    </r>
    <r>
      <rPr>
        <sz val="11"/>
        <rFont val="Arial"/>
        <family val="0"/>
      </rPr>
      <t>=</t>
    </r>
    <r>
      <rPr>
        <i/>
        <sz val="11"/>
        <rFont val="Arial"/>
        <family val="2"/>
      </rPr>
      <t>fm</t>
    </r>
    <r>
      <rPr>
        <sz val="11"/>
        <rFont val="Arial"/>
        <family val="0"/>
      </rPr>
      <t>-1.65x</t>
    </r>
    <r>
      <rPr>
        <sz val="11"/>
        <rFont val="Symbol"/>
        <family val="1"/>
      </rPr>
      <t>s=</t>
    </r>
  </si>
  <si>
    <r>
      <t>fm=</t>
    </r>
    <r>
      <rPr>
        <i/>
        <u val="single"/>
        <sz val="11"/>
        <rFont val="Arial"/>
        <family val="2"/>
      </rPr>
      <t xml:space="preserve">  f'c  </t>
    </r>
  </si>
  <si>
    <r>
      <t>Un control de calidad muy bueno</t>
    </r>
    <r>
      <rPr>
        <i/>
        <sz val="11"/>
        <color indexed="25"/>
        <rFont val="Times New Roman"/>
        <family val="1"/>
      </rPr>
      <t xml:space="preserve"> se obtiene solamente en laboratorios especializados que dosifican sus mezclas al peso, tienen control de la humedad antes del mezclado, utilizan agregados seleccionados y controlan la trabajabilidad del hormigón fresco.</t>
    </r>
  </si>
  <si>
    <r>
      <t xml:space="preserve">Un </t>
    </r>
    <r>
      <rPr>
        <b/>
        <i/>
        <sz val="11"/>
        <color indexed="25"/>
        <rFont val="Arial"/>
        <family val="0"/>
      </rPr>
      <t>control de calidad bueno</t>
    </r>
    <r>
      <rPr>
        <i/>
        <sz val="11"/>
        <color indexed="25"/>
        <rFont val="Arial"/>
        <family val="0"/>
      </rPr>
      <t xml:space="preserve"> se consigue en obras que emplean hormigón premezclado en fábricas especializadas y controlan el asentamiento del cono de Abrams; o en obras que mecanizan la producción de mezclas al peso, realizan corrección de dosificaciones por la humedad, emplean agregados de calidad y verifican la trabajabilidad de la mezcla.</t>
    </r>
  </si>
  <si>
    <r>
      <t>b.</t>
    </r>
    <r>
      <rPr>
        <i/>
        <sz val="11"/>
        <color indexed="25"/>
        <rFont val="Times New Roman"/>
        <family val="1"/>
      </rPr>
      <t>    Se determina la cantidad de agua que se requiere por m</t>
    </r>
    <r>
      <rPr>
        <i/>
        <vertAlign val="superscript"/>
        <sz val="11"/>
        <color indexed="25"/>
        <rFont val="Times New Roman"/>
        <family val="1"/>
      </rPr>
      <t>3</t>
    </r>
    <r>
      <rPr>
        <i/>
        <sz val="11"/>
        <color indexed="25"/>
        <rFont val="Times New Roman"/>
        <family val="1"/>
      </rPr>
      <t xml:space="preserve"> de hormigón, y el porcentaje de volumen de aire atrapado, en función del tamaño máximo del agregado y del asentamiento en el cono de Abrams, mediante la siguiente tabla:</t>
    </r>
  </si>
  <si>
    <r>
      <t>(Kg/m</t>
    </r>
    <r>
      <rPr>
        <b/>
        <i/>
        <vertAlign val="superscript"/>
        <sz val="11"/>
        <color indexed="25"/>
        <rFont val="Times New Roman"/>
        <family val="1"/>
      </rPr>
      <t>3</t>
    </r>
    <r>
      <rPr>
        <b/>
        <i/>
        <sz val="11"/>
        <color indexed="25"/>
        <rFont val="Times New Roman"/>
        <family val="1"/>
      </rPr>
      <t xml:space="preserve"> de concreto para agregados de tamaño máximo mm)</t>
    </r>
  </si>
  <si>
    <r>
      <t>c.</t>
    </r>
    <r>
      <rPr>
        <i/>
        <sz val="11"/>
        <color indexed="25"/>
        <rFont val="Times New Roman"/>
        <family val="1"/>
      </rPr>
      <t xml:space="preserve">    La relación agua / cemento de la mezcla (medida al peso) se estima de la siguiente figura tomada del libro </t>
    </r>
    <r>
      <rPr>
        <b/>
        <i/>
        <sz val="11"/>
        <color indexed="25"/>
        <rFont val="Times New Roman"/>
        <family val="1"/>
      </rPr>
      <t>Propiedades del Concreto</t>
    </r>
    <r>
      <rPr>
        <i/>
        <sz val="11"/>
        <color indexed="25"/>
        <rFont val="Times New Roman"/>
        <family val="1"/>
      </rPr>
      <t xml:space="preserve"> de A. M. Neville, que se detalla a continuación, para una resistencia media de </t>
    </r>
  </si>
  <si>
    <r>
      <t>d.</t>
    </r>
    <r>
      <rPr>
        <i/>
        <sz val="11"/>
        <color indexed="25"/>
        <rFont val="Times New Roman"/>
        <family val="1"/>
      </rPr>
      <t>    El contenido de cemento será:</t>
    </r>
  </si>
  <si>
    <r>
      <t>e.</t>
    </r>
    <r>
      <rPr>
        <i/>
        <sz val="11"/>
        <rFont val="Times New Roman"/>
        <family val="1"/>
      </rPr>
      <t xml:space="preserve">    Se calcula el volumen aparente de agregado grueso mediante la siguiente tabla, en función del módulo de finura del agregado fino </t>
    </r>
  </si>
  <si>
    <r>
      <t>f.</t>
    </r>
    <r>
      <rPr>
        <i/>
        <sz val="11"/>
        <color indexed="25"/>
        <rFont val="Times New Roman"/>
        <family val="1"/>
      </rPr>
      <t>    El peso del agregado grueso se obtiene multiplicando su volumen aparente por su peso específico aparente.</t>
    </r>
  </si>
  <si>
    <r>
      <t>g.</t>
    </r>
    <r>
      <rPr>
        <i/>
        <sz val="11"/>
        <color indexed="25"/>
        <rFont val="Times New Roman"/>
        <family val="1"/>
      </rPr>
      <t>    Calculo de los volúmenes efectivos de cemento, agua, agregado grueso y aire atrapado:</t>
    </r>
  </si>
  <si>
    <r>
      <t>i.</t>
    </r>
    <r>
      <rPr>
        <i/>
        <sz val="11"/>
        <color indexed="25"/>
        <rFont val="Times New Roman"/>
        <family val="1"/>
      </rPr>
      <t>    Se calcula el volumen de agregado fino.</t>
    </r>
  </si>
  <si>
    <r>
      <t>j.</t>
    </r>
    <r>
      <rPr>
        <i/>
        <sz val="11"/>
        <color indexed="25"/>
        <rFont val="Times New Roman"/>
        <family val="1"/>
      </rPr>
      <t>    Se calcula el peso de agregado fino.</t>
    </r>
  </si>
  <si>
    <t>kg/cm3</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</si>
</sst>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00"/>
    <numFmt numFmtId="177" formatCode="0.0000"/>
    <numFmt numFmtId="178" formatCode="0.000"/>
    <numFmt numFmtId="179" formatCode="0.0"/>
    <numFmt numFmtId="180" formatCode="0.000000"/>
    <numFmt numFmtId="181" formatCode="0.0000000"/>
    <numFmt numFmtId="182" formatCode="0.00000000"/>
  </numFmts>
  <fonts count="61">
    <font>
      <sz val="10"/>
      <name val="Arial"/>
      <family val="0"/>
    </font>
    <font>
      <sz val="10"/>
      <name val="Symbol"/>
      <family val="1"/>
    </font>
    <font>
      <sz val="7"/>
      <name val="Times New Roman"/>
      <family val="1"/>
    </font>
    <font>
      <sz val="12"/>
      <color indexed="25"/>
      <name val="Times New Roman"/>
      <family val="1"/>
    </font>
    <font>
      <sz val="8"/>
      <name val="Arial"/>
      <family val="0"/>
    </font>
    <font>
      <i/>
      <sz val="12"/>
      <color indexed="25"/>
      <name val="Times New Roman"/>
      <family val="1"/>
    </font>
    <font>
      <b/>
      <sz val="11"/>
      <name val="Arial"/>
      <family val="2"/>
    </font>
    <font>
      <sz val="11"/>
      <name val="Arial"/>
      <family val="2"/>
    </font>
    <font>
      <i/>
      <sz val="11"/>
      <name val="Arial"/>
      <family val="0"/>
    </font>
    <font>
      <i/>
      <sz val="11"/>
      <color indexed="25"/>
      <name val="Arial"/>
      <family val="0"/>
    </font>
    <font>
      <b/>
      <i/>
      <sz val="11"/>
      <color indexed="25"/>
      <name val="Times New Roman"/>
      <family val="1"/>
    </font>
    <font>
      <i/>
      <sz val="11"/>
      <color indexed="25"/>
      <name val="Times New Roman"/>
      <family val="1"/>
    </font>
    <font>
      <b/>
      <i/>
      <sz val="11"/>
      <color indexed="25"/>
      <name val="Symbol"/>
      <family val="1"/>
    </font>
    <font>
      <sz val="11"/>
      <name val="Symbol"/>
      <family val="1"/>
    </font>
    <font>
      <i/>
      <u val="single"/>
      <sz val="11"/>
      <name val="Arial"/>
      <family val="2"/>
    </font>
    <font>
      <b/>
      <i/>
      <sz val="11"/>
      <color indexed="25"/>
      <name val="Arial"/>
      <family val="0"/>
    </font>
    <font>
      <i/>
      <vertAlign val="superscript"/>
      <sz val="11"/>
      <color indexed="25"/>
      <name val="Times New Roman"/>
      <family val="1"/>
    </font>
    <font>
      <b/>
      <i/>
      <vertAlign val="superscript"/>
      <sz val="11"/>
      <color indexed="25"/>
      <name val="Times New Roman"/>
      <family val="1"/>
    </font>
    <font>
      <i/>
      <sz val="11"/>
      <name val="Times New Roman"/>
      <family val="1"/>
    </font>
    <font>
      <b/>
      <i/>
      <sz val="11"/>
      <name val="Times New Roman"/>
      <family val="1"/>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2"/>
      <color indexed="8"/>
      <name val="Times New Roman"/>
      <family val="0"/>
    </font>
    <font>
      <sz val="10"/>
      <color indexed="8"/>
      <name val="Arial"/>
      <family val="0"/>
    </font>
    <font>
      <b/>
      <sz val="10"/>
      <color indexed="8"/>
      <name val="Arial"/>
      <family val="0"/>
    </font>
    <font>
      <b/>
      <sz val="12"/>
      <color indexed="8"/>
      <name val="Arial"/>
      <family val="0"/>
    </font>
    <font>
      <sz val="9.2"/>
      <color indexed="8"/>
      <name val="Arial"/>
      <family val="0"/>
    </font>
    <font>
      <vertAlign val="superscrip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style="thin"/>
      <right>
        <color indexed="63"/>
      </right>
      <top style="thin"/>
      <bottom style="thin"/>
    </border>
    <border>
      <left style="medium"/>
      <right style="medium"/>
      <top style="medium"/>
      <bottom style="mediu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87">
    <xf numFmtId="0" fontId="0" fillId="0" borderId="0" xfId="0" applyAlignment="1">
      <alignment/>
    </xf>
    <xf numFmtId="0" fontId="1" fillId="0" borderId="0" xfId="0" applyFont="1" applyAlignment="1">
      <alignment horizontal="left"/>
    </xf>
    <xf numFmtId="0" fontId="5" fillId="0" borderId="10" xfId="0" applyFont="1" applyBorder="1" applyAlignment="1">
      <alignment horizontal="center" vertical="top" wrapText="1"/>
    </xf>
    <xf numFmtId="179" fontId="0" fillId="0" borderId="0" xfId="0" applyNumberFormat="1" applyAlignment="1">
      <alignment/>
    </xf>
    <xf numFmtId="0" fontId="6" fillId="0" borderId="0" xfId="0" applyFont="1" applyAlignment="1">
      <alignment horizontal="right"/>
    </xf>
    <xf numFmtId="0" fontId="7"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horizontal="right"/>
    </xf>
    <xf numFmtId="0" fontId="6" fillId="0" borderId="0" xfId="0" applyFont="1" applyAlignment="1">
      <alignment horizontal="right" vertical="top" wrapText="1"/>
    </xf>
    <xf numFmtId="0" fontId="6" fillId="0" borderId="0" xfId="0" applyFont="1" applyAlignment="1">
      <alignment horizontal="right" wrapText="1"/>
    </xf>
    <xf numFmtId="0" fontId="10" fillId="0" borderId="0" xfId="0" applyFont="1" applyBorder="1" applyAlignment="1">
      <alignment horizontal="right" vertical="top" wrapText="1"/>
    </xf>
    <xf numFmtId="0" fontId="8" fillId="0" borderId="0" xfId="0" applyFont="1" applyAlignment="1">
      <alignment/>
    </xf>
    <xf numFmtId="0" fontId="10" fillId="0" borderId="11" xfId="0" applyFont="1" applyBorder="1" applyAlignment="1">
      <alignment vertical="top" wrapText="1"/>
    </xf>
    <xf numFmtId="0" fontId="8" fillId="0" borderId="0" xfId="0" applyFont="1" applyAlignment="1">
      <alignment horizontal="right"/>
    </xf>
    <xf numFmtId="0" fontId="11" fillId="0" borderId="11" xfId="0" applyFont="1" applyBorder="1" applyAlignment="1">
      <alignment vertical="top" wrapText="1"/>
    </xf>
    <xf numFmtId="1" fontId="7" fillId="0" borderId="0" xfId="0" applyNumberFormat="1" applyFont="1" applyAlignment="1">
      <alignment/>
    </xf>
    <xf numFmtId="0" fontId="10" fillId="0" borderId="0" xfId="0" applyFont="1" applyAlignment="1">
      <alignment vertical="top"/>
    </xf>
    <xf numFmtId="0" fontId="10" fillId="0" borderId="0" xfId="0" applyFont="1" applyAlignment="1">
      <alignment horizontal="left"/>
    </xf>
    <xf numFmtId="0" fontId="10" fillId="0" borderId="0" xfId="0" applyFont="1" applyAlignment="1">
      <alignment/>
    </xf>
    <xf numFmtId="0" fontId="11" fillId="0" borderId="10" xfId="0" applyFont="1" applyBorder="1" applyAlignment="1">
      <alignment horizontal="center" vertical="top" wrapText="1"/>
    </xf>
    <xf numFmtId="0" fontId="11" fillId="0" borderId="10" xfId="0" applyFont="1" applyBorder="1" applyAlignment="1">
      <alignment horizontal="right" vertical="top" wrapText="1"/>
    </xf>
    <xf numFmtId="0" fontId="11" fillId="0" borderId="12" xfId="0" applyFont="1" applyBorder="1" applyAlignment="1">
      <alignment horizontal="center" vertical="top" wrapText="1"/>
    </xf>
    <xf numFmtId="0" fontId="11" fillId="0" borderId="12" xfId="0" applyFont="1" applyBorder="1" applyAlignment="1">
      <alignment horizontal="right" vertical="top" wrapText="1"/>
    </xf>
    <xf numFmtId="0" fontId="11" fillId="0" borderId="0" xfId="0" applyFont="1" applyBorder="1" applyAlignment="1">
      <alignment horizontal="right" wrapText="1"/>
    </xf>
    <xf numFmtId="0" fontId="11" fillId="0" borderId="0" xfId="0" applyFont="1" applyFill="1" applyBorder="1" applyAlignment="1">
      <alignment horizontal="right" wrapText="1"/>
    </xf>
    <xf numFmtId="0" fontId="7" fillId="0" borderId="0" xfId="0" applyFont="1" applyBorder="1" applyAlignment="1">
      <alignment/>
    </xf>
    <xf numFmtId="9" fontId="11" fillId="0" borderId="0" xfId="52" applyFont="1" applyFill="1" applyBorder="1" applyAlignment="1">
      <alignment horizontal="right" wrapText="1"/>
    </xf>
    <xf numFmtId="0" fontId="10" fillId="0" borderId="0" xfId="0" applyFont="1" applyAlignment="1">
      <alignment horizontal="right" vertical="top" wrapText="1"/>
    </xf>
    <xf numFmtId="0" fontId="18" fillId="0" borderId="0" xfId="0" applyFont="1" applyAlignment="1">
      <alignment horizontal="right" wrapText="1"/>
    </xf>
    <xf numFmtId="2" fontId="7" fillId="0" borderId="0" xfId="0" applyNumberFormat="1" applyFont="1" applyAlignment="1">
      <alignment/>
    </xf>
    <xf numFmtId="0" fontId="10" fillId="0" borderId="0" xfId="0" applyFont="1" applyAlignment="1">
      <alignment horizontal="left" indent="4"/>
    </xf>
    <xf numFmtId="2" fontId="7" fillId="0" borderId="0" xfId="0" applyNumberFormat="1" applyFont="1" applyAlignment="1">
      <alignment horizontal="left"/>
    </xf>
    <xf numFmtId="0" fontId="7" fillId="0" borderId="13" xfId="0" applyFont="1" applyBorder="1" applyAlignment="1">
      <alignment horizontal="center"/>
    </xf>
    <xf numFmtId="1" fontId="7" fillId="0" borderId="0" xfId="0" applyNumberFormat="1" applyFont="1" applyAlignment="1">
      <alignment horizontal="center"/>
    </xf>
    <xf numFmtId="2" fontId="7" fillId="0" borderId="0" xfId="0" applyNumberFormat="1" applyFont="1" applyAlignment="1">
      <alignment horizontal="center"/>
    </xf>
    <xf numFmtId="0" fontId="7" fillId="0" borderId="0" xfId="0" applyFont="1" applyAlignment="1">
      <alignment horizontal="left"/>
    </xf>
    <xf numFmtId="0" fontId="10" fillId="0" borderId="0" xfId="0" applyFont="1" applyBorder="1" applyAlignment="1">
      <alignment horizontal="center" wrapText="1"/>
    </xf>
    <xf numFmtId="0" fontId="7" fillId="0" borderId="0" xfId="0" applyFont="1" applyAlignment="1">
      <alignment horizontal="right"/>
    </xf>
    <xf numFmtId="0" fontId="11" fillId="0" borderId="0" xfId="0" applyFont="1" applyAlignment="1">
      <alignment horizontal="right"/>
    </xf>
    <xf numFmtId="0" fontId="7" fillId="0" borderId="0" xfId="0" applyFont="1" applyAlignment="1">
      <alignment horizontal="center"/>
    </xf>
    <xf numFmtId="0" fontId="11" fillId="0" borderId="0" xfId="0" applyFont="1" applyAlignment="1">
      <alignment horizontal="left" indent="4"/>
    </xf>
    <xf numFmtId="1" fontId="7" fillId="0" borderId="13" xfId="0" applyNumberFormat="1" applyFont="1" applyBorder="1" applyAlignment="1">
      <alignment horizontal="center"/>
    </xf>
    <xf numFmtId="178" fontId="7" fillId="0" borderId="0" xfId="0" applyNumberFormat="1" applyFont="1" applyAlignment="1">
      <alignment horizontal="center"/>
    </xf>
    <xf numFmtId="0" fontId="19" fillId="0" borderId="0" xfId="0" applyFont="1" applyAlignment="1">
      <alignment horizontal="right"/>
    </xf>
    <xf numFmtId="0" fontId="7" fillId="0" borderId="0" xfId="0" applyFont="1" applyAlignment="1">
      <alignment horizontal="left" indent="1"/>
    </xf>
    <xf numFmtId="178" fontId="7" fillId="0" borderId="0" xfId="0" applyNumberFormat="1" applyFont="1" applyAlignment="1">
      <alignment/>
    </xf>
    <xf numFmtId="178" fontId="7" fillId="0" borderId="0" xfId="0" applyNumberFormat="1" applyFont="1" applyAlignment="1">
      <alignment horizontal="left"/>
    </xf>
    <xf numFmtId="0" fontId="20" fillId="0" borderId="0" xfId="0" applyFont="1" applyAlignment="1">
      <alignment horizontal="left" indent="4"/>
    </xf>
    <xf numFmtId="1" fontId="7" fillId="0" borderId="0" xfId="0" applyNumberFormat="1" applyFont="1" applyAlignment="1">
      <alignment horizontal="left"/>
    </xf>
    <xf numFmtId="0" fontId="6" fillId="0" borderId="0" xfId="0" applyFont="1" applyAlignment="1">
      <alignment/>
    </xf>
    <xf numFmtId="0" fontId="11" fillId="0" borderId="10" xfId="0" applyFont="1" applyBorder="1" applyAlignment="1">
      <alignment horizontal="left" vertical="top" wrapText="1"/>
    </xf>
    <xf numFmtId="0" fontId="11" fillId="0" borderId="14" xfId="0" applyFont="1" applyBorder="1" applyAlignment="1">
      <alignment horizontal="center" vertical="top" wrapText="1"/>
    </xf>
    <xf numFmtId="0" fontId="11" fillId="0" borderId="15" xfId="0" applyFont="1" applyBorder="1" applyAlignment="1">
      <alignment horizontal="center" vertical="top" wrapText="1"/>
    </xf>
    <xf numFmtId="0" fontId="11" fillId="0" borderId="16" xfId="0" applyFont="1" applyFill="1" applyBorder="1" applyAlignment="1">
      <alignment horizontal="center" vertical="top" wrapText="1"/>
    </xf>
    <xf numFmtId="178" fontId="11" fillId="0" borderId="10" xfId="0" applyNumberFormat="1" applyFont="1" applyBorder="1" applyAlignment="1">
      <alignment horizontal="center" vertical="top" wrapText="1"/>
    </xf>
    <xf numFmtId="1" fontId="11" fillId="0" borderId="10" xfId="0" applyNumberFormat="1" applyFont="1" applyBorder="1" applyAlignment="1">
      <alignment horizontal="center" vertical="top" wrapText="1"/>
    </xf>
    <xf numFmtId="2" fontId="7" fillId="0" borderId="11" xfId="0" applyNumberFormat="1" applyFont="1" applyBorder="1" applyAlignment="1">
      <alignment horizontal="center"/>
    </xf>
    <xf numFmtId="179" fontId="7" fillId="0" borderId="17" xfId="0" applyNumberFormat="1" applyFont="1" applyBorder="1" applyAlignment="1">
      <alignment horizontal="center"/>
    </xf>
    <xf numFmtId="1" fontId="7" fillId="0" borderId="18" xfId="0" applyNumberFormat="1" applyFont="1" applyFill="1" applyBorder="1" applyAlignment="1">
      <alignment horizontal="center"/>
    </xf>
    <xf numFmtId="179" fontId="7" fillId="0" borderId="0" xfId="0" applyNumberFormat="1" applyFont="1" applyAlignment="1">
      <alignment horizontal="center"/>
    </xf>
    <xf numFmtId="179" fontId="7" fillId="0" borderId="11" xfId="0" applyNumberFormat="1" applyFont="1" applyBorder="1" applyAlignment="1">
      <alignment horizontal="center"/>
    </xf>
    <xf numFmtId="179" fontId="7" fillId="0" borderId="0" xfId="0" applyNumberFormat="1" applyFont="1" applyAlignment="1">
      <alignment/>
    </xf>
    <xf numFmtId="0" fontId="10" fillId="0" borderId="19" xfId="0" applyFont="1" applyBorder="1" applyAlignment="1">
      <alignment horizontal="center" vertical="top" wrapText="1"/>
    </xf>
    <xf numFmtId="0" fontId="11" fillId="0" borderId="20" xfId="0" applyFont="1" applyBorder="1" applyAlignment="1">
      <alignment horizontal="right" vertical="top" wrapText="1"/>
    </xf>
    <xf numFmtId="0" fontId="10" fillId="0" borderId="0" xfId="0" applyFont="1" applyAlignment="1">
      <alignment horizontal="left" vertical="center" wrapText="1"/>
    </xf>
    <xf numFmtId="0" fontId="11" fillId="0" borderId="11" xfId="0" applyFont="1" applyBorder="1" applyAlignment="1">
      <alignment horizontal="center" vertical="top" wrapText="1"/>
    </xf>
    <xf numFmtId="0" fontId="10" fillId="0" borderId="11" xfId="0" applyFont="1" applyBorder="1" applyAlignment="1">
      <alignment horizontal="center" vertical="top" wrapText="1"/>
    </xf>
    <xf numFmtId="0" fontId="10" fillId="0" borderId="17" xfId="0" applyFont="1" applyBorder="1" applyAlignment="1">
      <alignment horizontal="center" vertical="top" wrapText="1"/>
    </xf>
    <xf numFmtId="0" fontId="10" fillId="0" borderId="21" xfId="0" applyFont="1" applyBorder="1" applyAlignment="1">
      <alignment horizontal="center" vertical="top" wrapText="1"/>
    </xf>
    <xf numFmtId="0" fontId="10" fillId="0" borderId="22" xfId="0" applyFont="1" applyBorder="1" applyAlignment="1">
      <alignment horizontal="center" vertical="top" wrapText="1"/>
    </xf>
    <xf numFmtId="0" fontId="10" fillId="0" borderId="0" xfId="0" applyFont="1" applyAlignment="1">
      <alignment horizontal="left" vertical="top" wrapText="1"/>
    </xf>
    <xf numFmtId="0" fontId="10" fillId="0" borderId="0" xfId="0" applyFont="1" applyAlignment="1">
      <alignment horizontal="center" vertical="center" wrapText="1"/>
    </xf>
    <xf numFmtId="0" fontId="10" fillId="0" borderId="0" xfId="0" applyFont="1" applyAlignment="1">
      <alignment horizontal="right" vertical="top" wrapText="1"/>
    </xf>
    <xf numFmtId="0" fontId="19" fillId="0" borderId="0" xfId="0" applyFont="1" applyBorder="1" applyAlignment="1">
      <alignment horizontal="right" wrapText="1"/>
    </xf>
    <xf numFmtId="0" fontId="10" fillId="0" borderId="14" xfId="0" applyFont="1" applyBorder="1" applyAlignment="1">
      <alignment horizontal="center" vertical="top" wrapText="1"/>
    </xf>
    <xf numFmtId="0" fontId="10" fillId="0" borderId="23" xfId="0" applyFont="1" applyBorder="1" applyAlignment="1">
      <alignment horizontal="center" vertical="top" wrapText="1"/>
    </xf>
    <xf numFmtId="0" fontId="10" fillId="0" borderId="20" xfId="0" applyFont="1" applyBorder="1" applyAlignment="1">
      <alignment horizontal="center" vertical="top" wrapText="1"/>
    </xf>
    <xf numFmtId="0" fontId="10" fillId="0" borderId="15" xfId="0" applyFont="1" applyBorder="1" applyAlignment="1">
      <alignment horizontal="center" vertical="top" wrapText="1"/>
    </xf>
    <xf numFmtId="0" fontId="10" fillId="0" borderId="24" xfId="0" applyFont="1" applyBorder="1" applyAlignment="1">
      <alignment horizontal="center" vertical="top" wrapText="1"/>
    </xf>
    <xf numFmtId="0" fontId="10" fillId="0" borderId="25" xfId="0" applyFont="1" applyBorder="1" applyAlignment="1">
      <alignment horizontal="center" vertical="top" wrapText="1"/>
    </xf>
    <xf numFmtId="0" fontId="7" fillId="0" borderId="26" xfId="0" applyFont="1" applyBorder="1" applyAlignment="1">
      <alignment vertical="top" wrapText="1"/>
    </xf>
    <xf numFmtId="0" fontId="7" fillId="0" borderId="0" xfId="0" applyFont="1" applyBorder="1" applyAlignment="1">
      <alignment vertical="top" wrapText="1"/>
    </xf>
    <xf numFmtId="0" fontId="7" fillId="0" borderId="27" xfId="0" applyFont="1" applyBorder="1" applyAlignment="1">
      <alignment vertical="top" wrapText="1"/>
    </xf>
    <xf numFmtId="0" fontId="10" fillId="0" borderId="28" xfId="0" applyFont="1" applyBorder="1" applyAlignment="1">
      <alignment horizontal="center" vertical="top" wrapText="1"/>
    </xf>
    <xf numFmtId="0" fontId="10" fillId="0" borderId="29" xfId="0" applyFont="1" applyBorder="1" applyAlignment="1">
      <alignment horizontal="center" vertical="top" wrapText="1"/>
    </xf>
    <xf numFmtId="0" fontId="10" fillId="0" borderId="30" xfId="0" applyFont="1" applyBorder="1" applyAlignment="1">
      <alignment horizontal="center"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Diseño de mezcla</a:t>
            </a:r>
          </a:p>
        </c:rich>
      </c:tx>
      <c:layout>
        <c:manualLayout>
          <c:xMode val="factor"/>
          <c:yMode val="factor"/>
          <c:x val="0.00175"/>
          <c:y val="0"/>
        </c:manualLayout>
      </c:layout>
      <c:spPr>
        <a:noFill/>
        <a:ln>
          <a:noFill/>
        </a:ln>
      </c:spPr>
    </c:title>
    <c:plotArea>
      <c:layout>
        <c:manualLayout>
          <c:xMode val="edge"/>
          <c:yMode val="edge"/>
          <c:x val="0.05625"/>
          <c:y val="0.12925"/>
          <c:w val="0.6445"/>
          <c:h val="0.793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exp"/>
            <c:dispEq val="1"/>
            <c:dispRSqr val="0"/>
            <c:trendlineLbl>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c:trendlineLbl>
          </c:trendline>
          <c:xVal>
            <c:numRef>
              <c:f>DISEÑOMEZCLA!$G$44:$G$53</c:f>
              <c:numCache/>
            </c:numRef>
          </c:xVal>
          <c:yVal>
            <c:numRef>
              <c:f>DISEÑOMEZCLA!$H$44:$H$53</c:f>
              <c:numCache/>
            </c:numRef>
          </c:yVal>
          <c:smooth val="1"/>
        </c:ser>
        <c:axId val="39031963"/>
        <c:axId val="15743348"/>
      </c:scatterChart>
      <c:valAx>
        <c:axId val="3903196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Relaciòn agua/cemento</a:t>
                </a:r>
              </a:p>
            </c:rich>
          </c:tx>
          <c:layout>
            <c:manualLayout>
              <c:xMode val="factor"/>
              <c:yMode val="factor"/>
              <c:x val="-0.02225"/>
              <c:y val="0.0007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15743348"/>
        <c:crosses val="autoZero"/>
        <c:crossBetween val="midCat"/>
        <c:dispUnits/>
      </c:valAx>
      <c:valAx>
        <c:axId val="1574334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Resistencia media fm</a:t>
                </a:r>
              </a:p>
            </c:rich>
          </c:tx>
          <c:layout>
            <c:manualLayout>
              <c:xMode val="factor"/>
              <c:yMode val="factor"/>
              <c:x val="-0.023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031963"/>
        <c:crosses val="autoZero"/>
        <c:crossBetween val="midCat"/>
        <c:dispUnits/>
      </c:valAx>
      <c:spPr>
        <a:solidFill>
          <a:srgbClr val="CCFFFF"/>
        </a:solidFill>
        <a:ln w="12700">
          <a:solidFill>
            <a:srgbClr val="808080"/>
          </a:solidFill>
        </a:ln>
      </c:spPr>
    </c:plotArea>
    <c:legend>
      <c:legendPos val="r"/>
      <c:layout>
        <c:manualLayout>
          <c:xMode val="edge"/>
          <c:yMode val="edge"/>
          <c:x val="0.719"/>
          <c:y val="0.45575"/>
          <c:w val="0.276"/>
          <c:h val="0.09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200025</xdr:colOff>
      <xdr:row>16</xdr:row>
      <xdr:rowOff>0</xdr:rowOff>
    </xdr:from>
    <xdr:ext cx="266700" cy="238125"/>
    <xdr:sp>
      <xdr:nvSpPr>
        <xdr:cNvPr id="1" name="Text Box 2"/>
        <xdr:cNvSpPr txBox="1">
          <a:spLocks noChangeArrowheads="1"/>
        </xdr:cNvSpPr>
      </xdr:nvSpPr>
      <xdr:spPr>
        <a:xfrm>
          <a:off x="6210300" y="4181475"/>
          <a:ext cx="266700" cy="238125"/>
        </a:xfrm>
        <a:prstGeom prst="rect">
          <a:avLst/>
        </a:prstGeom>
        <a:noFill/>
        <a:ln w="9525" cmpd="sng">
          <a:noFill/>
        </a:ln>
      </xdr:spPr>
      <xdr:txBody>
        <a:bodyPr vertOverflow="clip" wrap="square" lIns="18288" tIns="27432" rIns="0" bIns="0">
          <a:spAutoFit/>
        </a:bodyPr>
        <a:p>
          <a:pPr algn="l">
            <a:defRPr/>
          </a:pPr>
          <a:r>
            <a:rPr lang="en-US" cap="none" sz="1200" b="0" i="1" u="none" baseline="0">
              <a:solidFill>
                <a:srgbClr val="000000"/>
              </a:solidFill>
            </a:rPr>
            <a:t>fm</a:t>
          </a:r>
        </a:p>
      </xdr:txBody>
    </xdr:sp>
    <xdr:clientData/>
  </xdr:oneCellAnchor>
  <xdr:oneCellAnchor>
    <xdr:from>
      <xdr:col>6</xdr:col>
      <xdr:colOff>209550</xdr:colOff>
      <xdr:row>16</xdr:row>
      <xdr:rowOff>190500</xdr:rowOff>
    </xdr:from>
    <xdr:ext cx="266700" cy="238125"/>
    <xdr:sp>
      <xdr:nvSpPr>
        <xdr:cNvPr id="2" name="Text Box 3"/>
        <xdr:cNvSpPr txBox="1">
          <a:spLocks noChangeArrowheads="1"/>
        </xdr:cNvSpPr>
      </xdr:nvSpPr>
      <xdr:spPr>
        <a:xfrm>
          <a:off x="6219825" y="4371975"/>
          <a:ext cx="266700" cy="238125"/>
        </a:xfrm>
        <a:prstGeom prst="rect">
          <a:avLst/>
        </a:prstGeom>
        <a:noFill/>
        <a:ln w="9525" cmpd="sng">
          <a:noFill/>
        </a:ln>
      </xdr:spPr>
      <xdr:txBody>
        <a:bodyPr vertOverflow="clip" wrap="square" lIns="18288" tIns="27432" rIns="0" bIns="0">
          <a:spAutoFit/>
        </a:bodyPr>
        <a:p>
          <a:pPr algn="l">
            <a:defRPr/>
          </a:pPr>
          <a:r>
            <a:rPr lang="en-US" cap="none" sz="1200" b="0" i="1" u="none" baseline="0">
              <a:solidFill>
                <a:srgbClr val="000000"/>
              </a:solidFill>
            </a:rPr>
            <a:t>fm</a:t>
          </a:r>
        </a:p>
      </xdr:txBody>
    </xdr:sp>
    <xdr:clientData/>
  </xdr:oneCellAnchor>
  <xdr:oneCellAnchor>
    <xdr:from>
      <xdr:col>6</xdr:col>
      <xdr:colOff>209550</xdr:colOff>
      <xdr:row>17</xdr:row>
      <xdr:rowOff>190500</xdr:rowOff>
    </xdr:from>
    <xdr:ext cx="266700" cy="238125"/>
    <xdr:sp>
      <xdr:nvSpPr>
        <xdr:cNvPr id="3" name="Text Box 4"/>
        <xdr:cNvSpPr txBox="1">
          <a:spLocks noChangeArrowheads="1"/>
        </xdr:cNvSpPr>
      </xdr:nvSpPr>
      <xdr:spPr>
        <a:xfrm>
          <a:off x="6219825" y="4562475"/>
          <a:ext cx="266700" cy="238125"/>
        </a:xfrm>
        <a:prstGeom prst="rect">
          <a:avLst/>
        </a:prstGeom>
        <a:noFill/>
        <a:ln w="9525" cmpd="sng">
          <a:noFill/>
        </a:ln>
      </xdr:spPr>
      <xdr:txBody>
        <a:bodyPr vertOverflow="clip" wrap="square" lIns="18288" tIns="27432" rIns="0" bIns="0">
          <a:spAutoFit/>
        </a:bodyPr>
        <a:p>
          <a:pPr algn="l">
            <a:defRPr/>
          </a:pPr>
          <a:r>
            <a:rPr lang="en-US" cap="none" sz="1200" b="0" i="1" u="none" baseline="0">
              <a:solidFill>
                <a:srgbClr val="000000"/>
              </a:solidFill>
            </a:rPr>
            <a:t>fm</a:t>
          </a:r>
        </a:p>
      </xdr:txBody>
    </xdr:sp>
    <xdr:clientData/>
  </xdr:oneCellAnchor>
  <xdr:oneCellAnchor>
    <xdr:from>
      <xdr:col>6</xdr:col>
      <xdr:colOff>209550</xdr:colOff>
      <xdr:row>18</xdr:row>
      <xdr:rowOff>190500</xdr:rowOff>
    </xdr:from>
    <xdr:ext cx="266700" cy="238125"/>
    <xdr:sp>
      <xdr:nvSpPr>
        <xdr:cNvPr id="4" name="Text Box 5"/>
        <xdr:cNvSpPr txBox="1">
          <a:spLocks noChangeArrowheads="1"/>
        </xdr:cNvSpPr>
      </xdr:nvSpPr>
      <xdr:spPr>
        <a:xfrm>
          <a:off x="6219825" y="4752975"/>
          <a:ext cx="266700" cy="238125"/>
        </a:xfrm>
        <a:prstGeom prst="rect">
          <a:avLst/>
        </a:prstGeom>
        <a:noFill/>
        <a:ln w="9525" cmpd="sng">
          <a:noFill/>
        </a:ln>
      </xdr:spPr>
      <xdr:txBody>
        <a:bodyPr vertOverflow="clip" wrap="square" lIns="18288" tIns="27432" rIns="0" bIns="0">
          <a:spAutoFit/>
        </a:bodyPr>
        <a:p>
          <a:pPr algn="l">
            <a:defRPr/>
          </a:pPr>
          <a:r>
            <a:rPr lang="en-US" cap="none" sz="1200" b="0" i="1" u="none" baseline="0">
              <a:solidFill>
                <a:srgbClr val="000000"/>
              </a:solidFill>
            </a:rPr>
            <a:t>fm</a:t>
          </a:r>
        </a:p>
      </xdr:txBody>
    </xdr:sp>
    <xdr:clientData/>
  </xdr:oneCellAnchor>
  <xdr:twoCellAnchor>
    <xdr:from>
      <xdr:col>0</xdr:col>
      <xdr:colOff>0</xdr:colOff>
      <xdr:row>41</xdr:row>
      <xdr:rowOff>0</xdr:rowOff>
    </xdr:from>
    <xdr:to>
      <xdr:col>4</xdr:col>
      <xdr:colOff>266700</xdr:colOff>
      <xdr:row>62</xdr:row>
      <xdr:rowOff>66675</xdr:rowOff>
    </xdr:to>
    <xdr:pic>
      <xdr:nvPicPr>
        <xdr:cNvPr id="5" name="Picture 9" descr="Image512"/>
        <xdr:cNvPicPr preferRelativeResize="1">
          <a:picLocks noChangeAspect="1"/>
        </xdr:cNvPicPr>
      </xdr:nvPicPr>
      <xdr:blipFill>
        <a:blip r:embed="rId1"/>
        <a:stretch>
          <a:fillRect/>
        </a:stretch>
      </xdr:blipFill>
      <xdr:spPr>
        <a:xfrm>
          <a:off x="0" y="11515725"/>
          <a:ext cx="4895850" cy="3867150"/>
        </a:xfrm>
        <a:prstGeom prst="rect">
          <a:avLst/>
        </a:prstGeom>
        <a:noFill/>
        <a:ln w="9525" cmpd="sng">
          <a:noFill/>
        </a:ln>
      </xdr:spPr>
    </xdr:pic>
    <xdr:clientData/>
  </xdr:twoCellAnchor>
  <xdr:oneCellAnchor>
    <xdr:from>
      <xdr:col>3</xdr:col>
      <xdr:colOff>123825</xdr:colOff>
      <xdr:row>66</xdr:row>
      <xdr:rowOff>114300</xdr:rowOff>
    </xdr:from>
    <xdr:ext cx="152400" cy="200025"/>
    <xdr:sp>
      <xdr:nvSpPr>
        <xdr:cNvPr id="6" name="Text Box 11"/>
        <xdr:cNvSpPr txBox="1">
          <a:spLocks noChangeArrowheads="1"/>
        </xdr:cNvSpPr>
      </xdr:nvSpPr>
      <xdr:spPr>
        <a:xfrm>
          <a:off x="3609975" y="16363950"/>
          <a:ext cx="152400"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a:t>
          </a:r>
        </a:p>
      </xdr:txBody>
    </xdr:sp>
    <xdr:clientData/>
  </xdr:oneCellAnchor>
  <xdr:oneCellAnchor>
    <xdr:from>
      <xdr:col>1</xdr:col>
      <xdr:colOff>409575</xdr:colOff>
      <xdr:row>66</xdr:row>
      <xdr:rowOff>28575</xdr:rowOff>
    </xdr:from>
    <xdr:ext cx="152400" cy="200025"/>
    <xdr:sp>
      <xdr:nvSpPr>
        <xdr:cNvPr id="7" name="Text Box 12"/>
        <xdr:cNvSpPr txBox="1">
          <a:spLocks noChangeArrowheads="1"/>
        </xdr:cNvSpPr>
      </xdr:nvSpPr>
      <xdr:spPr>
        <a:xfrm>
          <a:off x="2505075" y="16278225"/>
          <a:ext cx="152400" cy="2000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a:t>
          </a:r>
        </a:p>
      </xdr:txBody>
    </xdr:sp>
    <xdr:clientData/>
  </xdr:oneCellAnchor>
  <xdr:twoCellAnchor>
    <xdr:from>
      <xdr:col>10</xdr:col>
      <xdr:colOff>161925</xdr:colOff>
      <xdr:row>44</xdr:row>
      <xdr:rowOff>28575</xdr:rowOff>
    </xdr:from>
    <xdr:to>
      <xdr:col>17</xdr:col>
      <xdr:colOff>676275</xdr:colOff>
      <xdr:row>66</xdr:row>
      <xdr:rowOff>123825</xdr:rowOff>
    </xdr:to>
    <xdr:graphicFrame>
      <xdr:nvGraphicFramePr>
        <xdr:cNvPr id="8" name="Chart 13"/>
        <xdr:cNvGraphicFramePr/>
      </xdr:nvGraphicFramePr>
      <xdr:xfrm>
        <a:off x="9134475" y="12087225"/>
        <a:ext cx="5848350" cy="4286250"/>
      </xdr:xfrm>
      <a:graphic>
        <a:graphicData uri="http://schemas.openxmlformats.org/drawingml/2006/chart">
          <c:chart xmlns:c="http://schemas.openxmlformats.org/drawingml/2006/chart" r:id="rId2"/>
        </a:graphicData>
      </a:graphic>
    </xdr:graphicFrame>
    <xdr:clientData/>
  </xdr:twoCellAnchor>
  <xdr:oneCellAnchor>
    <xdr:from>
      <xdr:col>7</xdr:col>
      <xdr:colOff>219075</xdr:colOff>
      <xdr:row>71</xdr:row>
      <xdr:rowOff>66675</xdr:rowOff>
    </xdr:from>
    <xdr:ext cx="228600" cy="180975"/>
    <xdr:sp>
      <xdr:nvSpPr>
        <xdr:cNvPr id="9" name="Text Box 14"/>
        <xdr:cNvSpPr txBox="1">
          <a:spLocks noChangeArrowheads="1"/>
        </xdr:cNvSpPr>
      </xdr:nvSpPr>
      <xdr:spPr>
        <a:xfrm>
          <a:off x="7067550" y="17697450"/>
          <a:ext cx="2286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mm</a:t>
          </a:r>
        </a:p>
      </xdr:txBody>
    </xdr:sp>
    <xdr:clientData/>
  </xdr:oneCellAnchor>
  <xdr:oneCellAnchor>
    <xdr:from>
      <xdr:col>1</xdr:col>
      <xdr:colOff>828675</xdr:colOff>
      <xdr:row>86</xdr:row>
      <xdr:rowOff>28575</xdr:rowOff>
    </xdr:from>
    <xdr:ext cx="257175" cy="180975"/>
    <xdr:sp>
      <xdr:nvSpPr>
        <xdr:cNvPr id="10" name="Text Box 15"/>
        <xdr:cNvSpPr txBox="1">
          <a:spLocks noChangeArrowheads="1"/>
        </xdr:cNvSpPr>
      </xdr:nvSpPr>
      <xdr:spPr>
        <a:xfrm>
          <a:off x="2924175" y="21155025"/>
          <a:ext cx="2571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m3x</a:t>
          </a:r>
        </a:p>
      </xdr:txBody>
    </xdr:sp>
    <xdr:clientData/>
  </xdr:oneCellAnchor>
  <xdr:oneCellAnchor>
    <xdr:from>
      <xdr:col>2</xdr:col>
      <xdr:colOff>523875</xdr:colOff>
      <xdr:row>86</xdr:row>
      <xdr:rowOff>28575</xdr:rowOff>
    </xdr:from>
    <xdr:ext cx="476250" cy="180975"/>
    <xdr:sp>
      <xdr:nvSpPr>
        <xdr:cNvPr id="11" name="Text Box 16"/>
        <xdr:cNvSpPr txBox="1">
          <a:spLocks noChangeArrowheads="1"/>
        </xdr:cNvSpPr>
      </xdr:nvSpPr>
      <xdr:spPr>
        <a:xfrm>
          <a:off x="3457575" y="21155025"/>
          <a:ext cx="4762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kg/m3 =</a:t>
          </a:r>
        </a:p>
      </xdr:txBody>
    </xdr:sp>
    <xdr:clientData/>
  </xdr:oneCellAnchor>
  <xdr:oneCellAnchor>
    <xdr:from>
      <xdr:col>3</xdr:col>
      <xdr:colOff>762000</xdr:colOff>
      <xdr:row>86</xdr:row>
      <xdr:rowOff>28575</xdr:rowOff>
    </xdr:from>
    <xdr:ext cx="152400" cy="180975"/>
    <xdr:sp>
      <xdr:nvSpPr>
        <xdr:cNvPr id="12" name="Text Box 17"/>
        <xdr:cNvSpPr txBox="1">
          <a:spLocks noChangeArrowheads="1"/>
        </xdr:cNvSpPr>
      </xdr:nvSpPr>
      <xdr:spPr>
        <a:xfrm>
          <a:off x="4248150" y="21155025"/>
          <a:ext cx="1524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kg</a:t>
          </a:r>
        </a:p>
      </xdr:txBody>
    </xdr:sp>
    <xdr:clientData/>
  </xdr:oneCellAnchor>
  <xdr:oneCellAnchor>
    <xdr:from>
      <xdr:col>2</xdr:col>
      <xdr:colOff>542925</xdr:colOff>
      <xdr:row>92</xdr:row>
      <xdr:rowOff>0</xdr:rowOff>
    </xdr:from>
    <xdr:ext cx="190500" cy="180975"/>
    <xdr:sp>
      <xdr:nvSpPr>
        <xdr:cNvPr id="13" name="Text Box 21"/>
        <xdr:cNvSpPr txBox="1">
          <a:spLocks noChangeArrowheads="1"/>
        </xdr:cNvSpPr>
      </xdr:nvSpPr>
      <xdr:spPr>
        <a:xfrm>
          <a:off x="3476625" y="22240875"/>
          <a:ext cx="1905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a:t>
          </a:r>
        </a:p>
      </xdr:txBody>
    </xdr:sp>
    <xdr:clientData/>
  </xdr:oneCellAnchor>
  <xdr:oneCellAnchor>
    <xdr:from>
      <xdr:col>1</xdr:col>
      <xdr:colOff>542925</xdr:colOff>
      <xdr:row>92</xdr:row>
      <xdr:rowOff>0</xdr:rowOff>
    </xdr:from>
    <xdr:ext cx="152400" cy="180975"/>
    <xdr:sp>
      <xdr:nvSpPr>
        <xdr:cNvPr id="14" name="Text Box 22"/>
        <xdr:cNvSpPr txBox="1">
          <a:spLocks noChangeArrowheads="1"/>
        </xdr:cNvSpPr>
      </xdr:nvSpPr>
      <xdr:spPr>
        <a:xfrm>
          <a:off x="2638425" y="22240875"/>
          <a:ext cx="1524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kg</a:t>
          </a:r>
        </a:p>
      </xdr:txBody>
    </xdr:sp>
    <xdr:clientData/>
  </xdr:oneCellAnchor>
  <xdr:oneCellAnchor>
    <xdr:from>
      <xdr:col>1</xdr:col>
      <xdr:colOff>504825</xdr:colOff>
      <xdr:row>93</xdr:row>
      <xdr:rowOff>0</xdr:rowOff>
    </xdr:from>
    <xdr:ext cx="361950" cy="180975"/>
    <xdr:sp>
      <xdr:nvSpPr>
        <xdr:cNvPr id="15" name="Text Box 23"/>
        <xdr:cNvSpPr txBox="1">
          <a:spLocks noChangeArrowheads="1"/>
        </xdr:cNvSpPr>
      </xdr:nvSpPr>
      <xdr:spPr>
        <a:xfrm>
          <a:off x="2600325" y="22421850"/>
          <a:ext cx="3619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kg/m3</a:t>
          </a:r>
        </a:p>
      </xdr:txBody>
    </xdr:sp>
    <xdr:clientData/>
  </xdr:oneCellAnchor>
  <xdr:oneCellAnchor>
    <xdr:from>
      <xdr:col>1</xdr:col>
      <xdr:colOff>523875</xdr:colOff>
      <xdr:row>95</xdr:row>
      <xdr:rowOff>0</xdr:rowOff>
    </xdr:from>
    <xdr:ext cx="152400" cy="180975"/>
    <xdr:sp>
      <xdr:nvSpPr>
        <xdr:cNvPr id="16" name="Text Box 24"/>
        <xdr:cNvSpPr txBox="1">
          <a:spLocks noChangeArrowheads="1"/>
        </xdr:cNvSpPr>
      </xdr:nvSpPr>
      <xdr:spPr>
        <a:xfrm>
          <a:off x="2619375" y="22783800"/>
          <a:ext cx="1524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kg</a:t>
          </a:r>
        </a:p>
      </xdr:txBody>
    </xdr:sp>
    <xdr:clientData/>
  </xdr:oneCellAnchor>
  <xdr:oneCellAnchor>
    <xdr:from>
      <xdr:col>1</xdr:col>
      <xdr:colOff>504825</xdr:colOff>
      <xdr:row>96</xdr:row>
      <xdr:rowOff>0</xdr:rowOff>
    </xdr:from>
    <xdr:ext cx="361950" cy="180975"/>
    <xdr:sp>
      <xdr:nvSpPr>
        <xdr:cNvPr id="17" name="Text Box 25"/>
        <xdr:cNvSpPr txBox="1">
          <a:spLocks noChangeArrowheads="1"/>
        </xdr:cNvSpPr>
      </xdr:nvSpPr>
      <xdr:spPr>
        <a:xfrm>
          <a:off x="2600325" y="22964775"/>
          <a:ext cx="3619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kg/m3</a:t>
          </a:r>
        </a:p>
      </xdr:txBody>
    </xdr:sp>
    <xdr:clientData/>
  </xdr:oneCellAnchor>
  <xdr:oneCellAnchor>
    <xdr:from>
      <xdr:col>2</xdr:col>
      <xdr:colOff>28575</xdr:colOff>
      <xdr:row>92</xdr:row>
      <xdr:rowOff>47625</xdr:rowOff>
    </xdr:from>
    <xdr:ext cx="95250" cy="180975"/>
    <xdr:sp>
      <xdr:nvSpPr>
        <xdr:cNvPr id="18" name="Text Box 26"/>
        <xdr:cNvSpPr txBox="1">
          <a:spLocks noChangeArrowheads="1"/>
        </xdr:cNvSpPr>
      </xdr:nvSpPr>
      <xdr:spPr>
        <a:xfrm>
          <a:off x="2962275" y="22288500"/>
          <a:ext cx="952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a:t>
          </a:r>
        </a:p>
      </xdr:txBody>
    </xdr:sp>
    <xdr:clientData/>
  </xdr:oneCellAnchor>
  <xdr:oneCellAnchor>
    <xdr:from>
      <xdr:col>2</xdr:col>
      <xdr:colOff>28575</xdr:colOff>
      <xdr:row>95</xdr:row>
      <xdr:rowOff>47625</xdr:rowOff>
    </xdr:from>
    <xdr:ext cx="95250" cy="180975"/>
    <xdr:sp>
      <xdr:nvSpPr>
        <xdr:cNvPr id="19" name="Text Box 27"/>
        <xdr:cNvSpPr txBox="1">
          <a:spLocks noChangeArrowheads="1"/>
        </xdr:cNvSpPr>
      </xdr:nvSpPr>
      <xdr:spPr>
        <a:xfrm>
          <a:off x="2962275" y="22831425"/>
          <a:ext cx="952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a:t>
          </a:r>
        </a:p>
      </xdr:txBody>
    </xdr:sp>
    <xdr:clientData/>
  </xdr:oneCellAnchor>
  <xdr:oneCellAnchor>
    <xdr:from>
      <xdr:col>2</xdr:col>
      <xdr:colOff>504825</xdr:colOff>
      <xdr:row>95</xdr:row>
      <xdr:rowOff>0</xdr:rowOff>
    </xdr:from>
    <xdr:ext cx="190500" cy="180975"/>
    <xdr:sp>
      <xdr:nvSpPr>
        <xdr:cNvPr id="20" name="Text Box 28"/>
        <xdr:cNvSpPr txBox="1">
          <a:spLocks noChangeArrowheads="1"/>
        </xdr:cNvSpPr>
      </xdr:nvSpPr>
      <xdr:spPr>
        <a:xfrm>
          <a:off x="3438525" y="22783800"/>
          <a:ext cx="1905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a:t>
          </a:r>
        </a:p>
      </xdr:txBody>
    </xdr:sp>
    <xdr:clientData/>
  </xdr:oneCellAnchor>
  <xdr:oneCellAnchor>
    <xdr:from>
      <xdr:col>1</xdr:col>
      <xdr:colOff>552450</xdr:colOff>
      <xdr:row>98</xdr:row>
      <xdr:rowOff>0</xdr:rowOff>
    </xdr:from>
    <xdr:ext cx="152400" cy="180975"/>
    <xdr:sp>
      <xdr:nvSpPr>
        <xdr:cNvPr id="21" name="Text Box 29"/>
        <xdr:cNvSpPr txBox="1">
          <a:spLocks noChangeArrowheads="1"/>
        </xdr:cNvSpPr>
      </xdr:nvSpPr>
      <xdr:spPr>
        <a:xfrm>
          <a:off x="2647950" y="23326725"/>
          <a:ext cx="1524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kg</a:t>
          </a:r>
        </a:p>
      </xdr:txBody>
    </xdr:sp>
    <xdr:clientData/>
  </xdr:oneCellAnchor>
  <xdr:oneCellAnchor>
    <xdr:from>
      <xdr:col>1</xdr:col>
      <xdr:colOff>504825</xdr:colOff>
      <xdr:row>99</xdr:row>
      <xdr:rowOff>19050</xdr:rowOff>
    </xdr:from>
    <xdr:ext cx="361950" cy="180975"/>
    <xdr:sp>
      <xdr:nvSpPr>
        <xdr:cNvPr id="22" name="Text Box 30"/>
        <xdr:cNvSpPr txBox="1">
          <a:spLocks noChangeArrowheads="1"/>
        </xdr:cNvSpPr>
      </xdr:nvSpPr>
      <xdr:spPr>
        <a:xfrm>
          <a:off x="2600325" y="23526750"/>
          <a:ext cx="3619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kg/m3</a:t>
          </a:r>
        </a:p>
      </xdr:txBody>
    </xdr:sp>
    <xdr:clientData/>
  </xdr:oneCellAnchor>
  <xdr:oneCellAnchor>
    <xdr:from>
      <xdr:col>1</xdr:col>
      <xdr:colOff>752475</xdr:colOff>
      <xdr:row>98</xdr:row>
      <xdr:rowOff>19050</xdr:rowOff>
    </xdr:from>
    <xdr:ext cx="95250" cy="180975"/>
    <xdr:sp>
      <xdr:nvSpPr>
        <xdr:cNvPr id="23" name="Text Box 31"/>
        <xdr:cNvSpPr txBox="1">
          <a:spLocks noChangeArrowheads="1"/>
        </xdr:cNvSpPr>
      </xdr:nvSpPr>
      <xdr:spPr>
        <a:xfrm>
          <a:off x="2847975" y="23345775"/>
          <a:ext cx="952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a:t>
          </a:r>
        </a:p>
      </xdr:txBody>
    </xdr:sp>
    <xdr:clientData/>
  </xdr:oneCellAnchor>
  <xdr:oneCellAnchor>
    <xdr:from>
      <xdr:col>2</xdr:col>
      <xdr:colOff>504825</xdr:colOff>
      <xdr:row>98</xdr:row>
      <xdr:rowOff>19050</xdr:rowOff>
    </xdr:from>
    <xdr:ext cx="190500" cy="180975"/>
    <xdr:sp>
      <xdr:nvSpPr>
        <xdr:cNvPr id="24" name="Text Box 32"/>
        <xdr:cNvSpPr txBox="1">
          <a:spLocks noChangeArrowheads="1"/>
        </xdr:cNvSpPr>
      </xdr:nvSpPr>
      <xdr:spPr>
        <a:xfrm>
          <a:off x="3438525" y="23345775"/>
          <a:ext cx="1905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a:t>
          </a:r>
        </a:p>
      </xdr:txBody>
    </xdr:sp>
    <xdr:clientData/>
  </xdr:oneCellAnchor>
  <xdr:oneCellAnchor>
    <xdr:from>
      <xdr:col>2</xdr:col>
      <xdr:colOff>219075</xdr:colOff>
      <xdr:row>102</xdr:row>
      <xdr:rowOff>28575</xdr:rowOff>
    </xdr:from>
    <xdr:ext cx="304800" cy="180975"/>
    <xdr:sp>
      <xdr:nvSpPr>
        <xdr:cNvPr id="25" name="Text Box 34"/>
        <xdr:cNvSpPr txBox="1">
          <a:spLocks noChangeArrowheads="1"/>
        </xdr:cNvSpPr>
      </xdr:nvSpPr>
      <xdr:spPr>
        <a:xfrm>
          <a:off x="3152775" y="24079200"/>
          <a:ext cx="3048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 =</a:t>
          </a:r>
        </a:p>
      </xdr:txBody>
    </xdr:sp>
    <xdr:clientData/>
  </xdr:oneCellAnchor>
  <xdr:oneCellAnchor>
    <xdr:from>
      <xdr:col>2</xdr:col>
      <xdr:colOff>9525</xdr:colOff>
      <xdr:row>102</xdr:row>
      <xdr:rowOff>28575</xdr:rowOff>
    </xdr:from>
    <xdr:ext cx="85725" cy="180975"/>
    <xdr:sp>
      <xdr:nvSpPr>
        <xdr:cNvPr id="26" name="Text Box 36"/>
        <xdr:cNvSpPr txBox="1">
          <a:spLocks noChangeArrowheads="1"/>
        </xdr:cNvSpPr>
      </xdr:nvSpPr>
      <xdr:spPr>
        <a:xfrm>
          <a:off x="2943225" y="24079200"/>
          <a:ext cx="8572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x</a:t>
          </a:r>
        </a:p>
      </xdr:txBody>
    </xdr:sp>
    <xdr:clientData/>
  </xdr:oneCellAnchor>
  <xdr:oneCellAnchor>
    <xdr:from>
      <xdr:col>3</xdr:col>
      <xdr:colOff>304800</xdr:colOff>
      <xdr:row>102</xdr:row>
      <xdr:rowOff>28575</xdr:rowOff>
    </xdr:from>
    <xdr:ext cx="190500" cy="180975"/>
    <xdr:sp>
      <xdr:nvSpPr>
        <xdr:cNvPr id="27" name="Text Box 37"/>
        <xdr:cNvSpPr txBox="1">
          <a:spLocks noChangeArrowheads="1"/>
        </xdr:cNvSpPr>
      </xdr:nvSpPr>
      <xdr:spPr>
        <a:xfrm>
          <a:off x="3790950" y="24079200"/>
          <a:ext cx="1905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a:t>
          </a:r>
        </a:p>
      </xdr:txBody>
    </xdr:sp>
    <xdr:clientData/>
  </xdr:oneCellAnchor>
  <xdr:oneCellAnchor>
    <xdr:from>
      <xdr:col>1</xdr:col>
      <xdr:colOff>409575</xdr:colOff>
      <xdr:row>106</xdr:row>
      <xdr:rowOff>19050</xdr:rowOff>
    </xdr:from>
    <xdr:ext cx="190500" cy="180975"/>
    <xdr:sp>
      <xdr:nvSpPr>
        <xdr:cNvPr id="28" name="Text Box 38"/>
        <xdr:cNvSpPr txBox="1">
          <a:spLocks noChangeArrowheads="1"/>
        </xdr:cNvSpPr>
      </xdr:nvSpPr>
      <xdr:spPr>
        <a:xfrm>
          <a:off x="2505075" y="24822150"/>
          <a:ext cx="1905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a:t>
          </a:r>
        </a:p>
      </xdr:txBody>
    </xdr:sp>
    <xdr:clientData/>
  </xdr:oneCellAnchor>
  <xdr:oneCellAnchor>
    <xdr:from>
      <xdr:col>1</xdr:col>
      <xdr:colOff>552450</xdr:colOff>
      <xdr:row>105</xdr:row>
      <xdr:rowOff>19050</xdr:rowOff>
    </xdr:from>
    <xdr:ext cx="190500" cy="180975"/>
    <xdr:sp>
      <xdr:nvSpPr>
        <xdr:cNvPr id="29" name="Text Box 39"/>
        <xdr:cNvSpPr txBox="1">
          <a:spLocks noChangeArrowheads="1"/>
        </xdr:cNvSpPr>
      </xdr:nvSpPr>
      <xdr:spPr>
        <a:xfrm>
          <a:off x="2647950" y="24631650"/>
          <a:ext cx="1905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a:t>
          </a:r>
        </a:p>
      </xdr:txBody>
    </xdr:sp>
    <xdr:clientData/>
  </xdr:oneCellAnchor>
  <xdr:oneCellAnchor>
    <xdr:from>
      <xdr:col>2</xdr:col>
      <xdr:colOff>504825</xdr:colOff>
      <xdr:row>105</xdr:row>
      <xdr:rowOff>19050</xdr:rowOff>
    </xdr:from>
    <xdr:ext cx="190500" cy="180975"/>
    <xdr:sp>
      <xdr:nvSpPr>
        <xdr:cNvPr id="30" name="Text Box 40"/>
        <xdr:cNvSpPr txBox="1">
          <a:spLocks noChangeArrowheads="1"/>
        </xdr:cNvSpPr>
      </xdr:nvSpPr>
      <xdr:spPr>
        <a:xfrm>
          <a:off x="3438525" y="24631650"/>
          <a:ext cx="1905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a:t>
          </a:r>
        </a:p>
      </xdr:txBody>
    </xdr:sp>
    <xdr:clientData/>
  </xdr:oneCellAnchor>
  <xdr:oneCellAnchor>
    <xdr:from>
      <xdr:col>3</xdr:col>
      <xdr:colOff>828675</xdr:colOff>
      <xdr:row>105</xdr:row>
      <xdr:rowOff>19050</xdr:rowOff>
    </xdr:from>
    <xdr:ext cx="190500" cy="180975"/>
    <xdr:sp>
      <xdr:nvSpPr>
        <xdr:cNvPr id="31" name="Text Box 41"/>
        <xdr:cNvSpPr txBox="1">
          <a:spLocks noChangeArrowheads="1"/>
        </xdr:cNvSpPr>
      </xdr:nvSpPr>
      <xdr:spPr>
        <a:xfrm>
          <a:off x="4314825" y="24631650"/>
          <a:ext cx="1905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a:t>
          </a:r>
        </a:p>
      </xdr:txBody>
    </xdr:sp>
    <xdr:clientData/>
  </xdr:oneCellAnchor>
  <xdr:oneCellAnchor>
    <xdr:from>
      <xdr:col>4</xdr:col>
      <xdr:colOff>542925</xdr:colOff>
      <xdr:row>105</xdr:row>
      <xdr:rowOff>19050</xdr:rowOff>
    </xdr:from>
    <xdr:ext cx="190500" cy="180975"/>
    <xdr:sp>
      <xdr:nvSpPr>
        <xdr:cNvPr id="32" name="Text Box 42"/>
        <xdr:cNvSpPr txBox="1">
          <a:spLocks noChangeArrowheads="1"/>
        </xdr:cNvSpPr>
      </xdr:nvSpPr>
      <xdr:spPr>
        <a:xfrm>
          <a:off x="5172075" y="24631650"/>
          <a:ext cx="1905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a:t>
          </a:r>
        </a:p>
      </xdr:txBody>
    </xdr:sp>
    <xdr:clientData/>
  </xdr:oneCellAnchor>
  <xdr:oneCellAnchor>
    <xdr:from>
      <xdr:col>5</xdr:col>
      <xdr:colOff>304800</xdr:colOff>
      <xdr:row>105</xdr:row>
      <xdr:rowOff>19050</xdr:rowOff>
    </xdr:from>
    <xdr:ext cx="57150" cy="180975"/>
    <xdr:sp>
      <xdr:nvSpPr>
        <xdr:cNvPr id="33" name="Text Box 43"/>
        <xdr:cNvSpPr txBox="1">
          <a:spLocks noChangeArrowheads="1"/>
        </xdr:cNvSpPr>
      </xdr:nvSpPr>
      <xdr:spPr>
        <a:xfrm>
          <a:off x="5495925" y="24631650"/>
          <a:ext cx="571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a:t>
          </a:r>
        </a:p>
      </xdr:txBody>
    </xdr:sp>
    <xdr:clientData/>
  </xdr:oneCellAnchor>
  <xdr:oneCellAnchor>
    <xdr:from>
      <xdr:col>3</xdr:col>
      <xdr:colOff>219075</xdr:colOff>
      <xdr:row>105</xdr:row>
      <xdr:rowOff>19050</xdr:rowOff>
    </xdr:from>
    <xdr:ext cx="57150" cy="180975"/>
    <xdr:sp>
      <xdr:nvSpPr>
        <xdr:cNvPr id="34" name="Text Box 44"/>
        <xdr:cNvSpPr txBox="1">
          <a:spLocks noChangeArrowheads="1"/>
        </xdr:cNvSpPr>
      </xdr:nvSpPr>
      <xdr:spPr>
        <a:xfrm>
          <a:off x="3705225" y="24631650"/>
          <a:ext cx="571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a:t>
          </a:r>
        </a:p>
      </xdr:txBody>
    </xdr:sp>
    <xdr:clientData/>
  </xdr:oneCellAnchor>
  <xdr:oneCellAnchor>
    <xdr:from>
      <xdr:col>2</xdr:col>
      <xdr:colOff>28575</xdr:colOff>
      <xdr:row>105</xdr:row>
      <xdr:rowOff>19050</xdr:rowOff>
    </xdr:from>
    <xdr:ext cx="57150" cy="180975"/>
    <xdr:sp>
      <xdr:nvSpPr>
        <xdr:cNvPr id="35" name="Text Box 45"/>
        <xdr:cNvSpPr txBox="1">
          <a:spLocks noChangeArrowheads="1"/>
        </xdr:cNvSpPr>
      </xdr:nvSpPr>
      <xdr:spPr>
        <a:xfrm>
          <a:off x="2962275" y="24631650"/>
          <a:ext cx="571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a:t>
          </a:r>
        </a:p>
      </xdr:txBody>
    </xdr:sp>
    <xdr:clientData/>
  </xdr:oneCellAnchor>
  <xdr:oneCellAnchor>
    <xdr:from>
      <xdr:col>4</xdr:col>
      <xdr:colOff>0</xdr:colOff>
      <xdr:row>105</xdr:row>
      <xdr:rowOff>19050</xdr:rowOff>
    </xdr:from>
    <xdr:ext cx="57150" cy="180975"/>
    <xdr:sp>
      <xdr:nvSpPr>
        <xdr:cNvPr id="36" name="Text Box 46"/>
        <xdr:cNvSpPr txBox="1">
          <a:spLocks noChangeArrowheads="1"/>
        </xdr:cNvSpPr>
      </xdr:nvSpPr>
      <xdr:spPr>
        <a:xfrm>
          <a:off x="4629150" y="24631650"/>
          <a:ext cx="571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a:t>
          </a:r>
        </a:p>
      </xdr:txBody>
    </xdr:sp>
    <xdr:clientData/>
  </xdr:oneCellAnchor>
  <xdr:oneCellAnchor>
    <xdr:from>
      <xdr:col>3</xdr:col>
      <xdr:colOff>590550</xdr:colOff>
      <xdr:row>109</xdr:row>
      <xdr:rowOff>28575</xdr:rowOff>
    </xdr:from>
    <xdr:ext cx="476250" cy="180975"/>
    <xdr:sp>
      <xdr:nvSpPr>
        <xdr:cNvPr id="37" name="Text Box 47"/>
        <xdr:cNvSpPr txBox="1">
          <a:spLocks noChangeArrowheads="1"/>
        </xdr:cNvSpPr>
      </xdr:nvSpPr>
      <xdr:spPr>
        <a:xfrm>
          <a:off x="4076700" y="25403175"/>
          <a:ext cx="4762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kg/m3 =</a:t>
          </a:r>
        </a:p>
      </xdr:txBody>
    </xdr:sp>
    <xdr:clientData/>
  </xdr:oneCellAnchor>
  <xdr:oneCellAnchor>
    <xdr:from>
      <xdr:col>2</xdr:col>
      <xdr:colOff>533400</xdr:colOff>
      <xdr:row>109</xdr:row>
      <xdr:rowOff>19050</xdr:rowOff>
    </xdr:from>
    <xdr:ext cx="85725" cy="180975"/>
    <xdr:sp>
      <xdr:nvSpPr>
        <xdr:cNvPr id="38" name="Text Box 48"/>
        <xdr:cNvSpPr txBox="1">
          <a:spLocks noChangeArrowheads="1"/>
        </xdr:cNvSpPr>
      </xdr:nvSpPr>
      <xdr:spPr>
        <a:xfrm>
          <a:off x="3467100" y="25393650"/>
          <a:ext cx="8572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x</a:t>
          </a:r>
        </a:p>
      </xdr:txBody>
    </xdr:sp>
    <xdr:clientData/>
  </xdr:oneCellAnchor>
  <xdr:oneCellAnchor>
    <xdr:from>
      <xdr:col>1</xdr:col>
      <xdr:colOff>828675</xdr:colOff>
      <xdr:row>109</xdr:row>
      <xdr:rowOff>19050</xdr:rowOff>
    </xdr:from>
    <xdr:ext cx="257175" cy="180975"/>
    <xdr:sp>
      <xdr:nvSpPr>
        <xdr:cNvPr id="39" name="Text Box 49"/>
        <xdr:cNvSpPr txBox="1">
          <a:spLocks noChangeArrowheads="1"/>
        </xdr:cNvSpPr>
      </xdr:nvSpPr>
      <xdr:spPr>
        <a:xfrm>
          <a:off x="2924175" y="25393650"/>
          <a:ext cx="2571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m3x</a:t>
          </a:r>
        </a:p>
      </xdr:txBody>
    </xdr:sp>
    <xdr:clientData/>
  </xdr:oneCellAnchor>
  <xdr:oneCellAnchor>
    <xdr:from>
      <xdr:col>4</xdr:col>
      <xdr:colOff>257175</xdr:colOff>
      <xdr:row>109</xdr:row>
      <xdr:rowOff>28575</xdr:rowOff>
    </xdr:from>
    <xdr:ext cx="152400" cy="180975"/>
    <xdr:sp>
      <xdr:nvSpPr>
        <xdr:cNvPr id="40" name="Text Box 50"/>
        <xdr:cNvSpPr txBox="1">
          <a:spLocks noChangeArrowheads="1"/>
        </xdr:cNvSpPr>
      </xdr:nvSpPr>
      <xdr:spPr>
        <a:xfrm>
          <a:off x="4886325" y="25403175"/>
          <a:ext cx="1524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kg</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5"/>
  <sheetViews>
    <sheetView tabSelected="1" view="pageBreakPreview" zoomScaleSheetLayoutView="100" zoomScalePageLayoutView="0" workbookViewId="0" topLeftCell="A1">
      <pane ySplit="7110" topLeftCell="A112" activePane="topLeft" state="split"/>
      <selection pane="topLeft" activeCell="F13" sqref="F13"/>
      <selection pane="bottomLeft" activeCell="I120" sqref="I120"/>
    </sheetView>
  </sheetViews>
  <sheetFormatPr defaultColWidth="11.421875" defaultRowHeight="12.75"/>
  <cols>
    <col min="1" max="1" width="31.421875" style="0" customWidth="1"/>
    <col min="2" max="2" width="12.57421875" style="0" customWidth="1"/>
    <col min="3" max="3" width="8.28125" style="0" customWidth="1"/>
    <col min="4" max="4" width="17.140625" style="0" customWidth="1"/>
    <col min="5" max="5" width="8.421875" style="0" customWidth="1"/>
    <col min="6" max="6" width="12.28125" style="0" customWidth="1"/>
    <col min="7" max="7" width="12.57421875" style="0" bestFit="1" customWidth="1"/>
    <col min="9" max="9" width="9.00390625" style="0" customWidth="1"/>
  </cols>
  <sheetData>
    <row r="1" spans="1:9" ht="15">
      <c r="A1" s="4" t="s">
        <v>0</v>
      </c>
      <c r="B1" s="5">
        <v>1</v>
      </c>
      <c r="C1" s="5" t="s">
        <v>55</v>
      </c>
      <c r="D1" s="5"/>
      <c r="E1" s="6"/>
      <c r="F1" s="6"/>
      <c r="G1" s="6"/>
      <c r="H1" s="6"/>
      <c r="I1" s="6"/>
    </row>
    <row r="2" spans="1:10" ht="15.75">
      <c r="A2" s="4" t="s">
        <v>11</v>
      </c>
      <c r="B2" s="5" t="s">
        <v>12</v>
      </c>
      <c r="C2" s="5"/>
      <c r="D2" s="5"/>
      <c r="E2" s="6"/>
      <c r="F2" s="6"/>
      <c r="G2" s="6"/>
      <c r="H2" s="6"/>
      <c r="I2" s="6"/>
      <c r="J2" s="1" t="s">
        <v>6</v>
      </c>
    </row>
    <row r="3" spans="1:10" ht="15.75">
      <c r="A3" s="4" t="s">
        <v>1</v>
      </c>
      <c r="B3" s="5">
        <v>280</v>
      </c>
      <c r="C3" s="5" t="s">
        <v>2</v>
      </c>
      <c r="D3" s="6"/>
      <c r="E3" s="6"/>
      <c r="F3" s="6"/>
      <c r="G3" s="6"/>
      <c r="H3" s="6"/>
      <c r="I3" s="6"/>
      <c r="J3" s="1" t="s">
        <v>7</v>
      </c>
    </row>
    <row r="4" spans="1:10" ht="15.75">
      <c r="A4" s="4" t="s">
        <v>3</v>
      </c>
      <c r="B4" s="6">
        <f>+G4*25.4</f>
        <v>76.19999999999999</v>
      </c>
      <c r="C4" s="6" t="s">
        <v>4</v>
      </c>
      <c r="D4" s="7" t="s">
        <v>5</v>
      </c>
      <c r="E4" s="6"/>
      <c r="F4" s="6" t="str">
        <f>IF(B4&lt;=50,"Plastica",IF(B4&lt;=80,"Blanda","Fluida"))</f>
        <v>Blanda</v>
      </c>
      <c r="G4" s="6">
        <v>3</v>
      </c>
      <c r="H4" s="6" t="s">
        <v>72</v>
      </c>
      <c r="I4" s="6"/>
      <c r="J4" s="1" t="s">
        <v>8</v>
      </c>
    </row>
    <row r="5" spans="1:10" ht="15.75">
      <c r="A5" s="8" t="s">
        <v>17</v>
      </c>
      <c r="B5" s="6"/>
      <c r="C5" s="6"/>
      <c r="D5" s="6"/>
      <c r="E5" s="6"/>
      <c r="F5" s="6"/>
      <c r="G5" s="6"/>
      <c r="H5" s="6"/>
      <c r="I5" s="6"/>
      <c r="J5" s="1" t="s">
        <v>9</v>
      </c>
    </row>
    <row r="6" spans="1:10" ht="30">
      <c r="A6" s="9" t="s">
        <v>13</v>
      </c>
      <c r="B6" s="6">
        <v>25</v>
      </c>
      <c r="C6" s="6" t="s">
        <v>4</v>
      </c>
      <c r="D6" s="6"/>
      <c r="E6" s="6"/>
      <c r="F6" s="6"/>
      <c r="G6" s="6"/>
      <c r="H6" s="6"/>
      <c r="I6" s="6"/>
      <c r="J6" s="1" t="s">
        <v>10</v>
      </c>
    </row>
    <row r="7" spans="1:9" ht="45">
      <c r="A7" s="10" t="s">
        <v>15</v>
      </c>
      <c r="B7" s="6">
        <v>1440</v>
      </c>
      <c r="C7" s="6" t="s">
        <v>88</v>
      </c>
      <c r="D7" s="6"/>
      <c r="E7" s="6"/>
      <c r="F7" s="6"/>
      <c r="G7" s="6"/>
      <c r="H7" s="6"/>
      <c r="I7" s="6"/>
    </row>
    <row r="8" spans="1:9" ht="15">
      <c r="A8" s="4" t="s">
        <v>16</v>
      </c>
      <c r="B8" s="6">
        <v>2.59</v>
      </c>
      <c r="C8" s="6" t="s">
        <v>14</v>
      </c>
      <c r="D8" s="6"/>
      <c r="E8" s="6"/>
      <c r="F8" s="6"/>
      <c r="G8" s="6"/>
      <c r="H8" s="6"/>
      <c r="I8" s="6"/>
    </row>
    <row r="9" spans="1:9" ht="14.25">
      <c r="A9" s="8" t="s">
        <v>18</v>
      </c>
      <c r="B9" s="6"/>
      <c r="C9" s="6"/>
      <c r="D9" s="6"/>
      <c r="E9" s="6"/>
      <c r="F9" s="6"/>
      <c r="G9" s="6"/>
      <c r="H9" s="6"/>
      <c r="I9" s="6"/>
    </row>
    <row r="10" spans="1:9" ht="15">
      <c r="A10" s="4" t="s">
        <v>19</v>
      </c>
      <c r="B10" s="6">
        <v>2.4</v>
      </c>
      <c r="C10" s="6"/>
      <c r="D10" s="6"/>
      <c r="E10" s="6"/>
      <c r="F10" s="6"/>
      <c r="G10" s="6"/>
      <c r="H10" s="6"/>
      <c r="I10" s="6"/>
    </row>
    <row r="11" spans="1:9" ht="15">
      <c r="A11" s="4" t="s">
        <v>16</v>
      </c>
      <c r="B11" s="6">
        <v>2.59</v>
      </c>
      <c r="C11" s="6" t="s">
        <v>14</v>
      </c>
      <c r="D11" s="6"/>
      <c r="E11" s="6"/>
      <c r="F11" s="6"/>
      <c r="G11" s="6"/>
      <c r="H11" s="6"/>
      <c r="I11" s="6"/>
    </row>
    <row r="12" spans="1:9" ht="14.25">
      <c r="A12" s="6"/>
      <c r="B12" s="6"/>
      <c r="C12" s="6"/>
      <c r="D12" s="6"/>
      <c r="E12" s="6"/>
      <c r="F12" s="6"/>
      <c r="G12" s="6"/>
      <c r="H12" s="6"/>
      <c r="I12" s="6"/>
    </row>
    <row r="13" spans="1:9" ht="15">
      <c r="A13" s="11" t="s">
        <v>25</v>
      </c>
      <c r="B13" s="6" t="s">
        <v>23</v>
      </c>
      <c r="C13" s="6"/>
      <c r="D13" s="6"/>
      <c r="E13" s="6"/>
      <c r="F13" s="6"/>
      <c r="G13" s="6"/>
      <c r="H13" s="6"/>
      <c r="I13" s="6"/>
    </row>
    <row r="14" spans="1:9" ht="14.25">
      <c r="A14" s="6"/>
      <c r="B14" s="6">
        <f>VLOOKUP(B13,D17:G20,2,FALSE)</f>
        <v>0.21</v>
      </c>
      <c r="C14" s="12" t="s">
        <v>26</v>
      </c>
      <c r="D14" s="6"/>
      <c r="E14" s="6"/>
      <c r="F14" s="6"/>
      <c r="G14" s="6"/>
      <c r="H14" s="6"/>
      <c r="I14" s="6"/>
    </row>
    <row r="15" spans="1:9" ht="42" customHeight="1">
      <c r="A15" s="6"/>
      <c r="B15" s="6"/>
      <c r="C15" s="6"/>
      <c r="D15" s="65" t="s">
        <v>73</v>
      </c>
      <c r="E15" s="65"/>
      <c r="F15" s="65"/>
      <c r="G15" s="65"/>
      <c r="H15" s="65"/>
      <c r="I15" s="65"/>
    </row>
    <row r="16" spans="1:9" ht="31.5" customHeight="1">
      <c r="A16" s="6"/>
      <c r="B16" s="6"/>
      <c r="C16" s="6"/>
      <c r="D16" s="13" t="s">
        <v>20</v>
      </c>
      <c r="E16" s="67" t="s">
        <v>74</v>
      </c>
      <c r="F16" s="67"/>
      <c r="G16" s="67"/>
      <c r="H16" s="67"/>
      <c r="I16" s="6"/>
    </row>
    <row r="17" spans="1:9" ht="15">
      <c r="A17" s="14" t="s">
        <v>75</v>
      </c>
      <c r="B17" s="6">
        <f>1-1.65*B14</f>
        <v>0.6535</v>
      </c>
      <c r="C17" s="12" t="s">
        <v>26</v>
      </c>
      <c r="D17" s="15" t="s">
        <v>21</v>
      </c>
      <c r="E17" s="66">
        <v>0.07</v>
      </c>
      <c r="F17" s="66"/>
      <c r="G17" s="66"/>
      <c r="H17" s="66"/>
      <c r="I17" s="6"/>
    </row>
    <row r="18" spans="1:9" ht="15">
      <c r="A18" s="6"/>
      <c r="B18" s="6"/>
      <c r="C18" s="6"/>
      <c r="D18" s="15" t="s">
        <v>22</v>
      </c>
      <c r="E18" s="66">
        <v>0.14</v>
      </c>
      <c r="F18" s="66"/>
      <c r="G18" s="66"/>
      <c r="H18" s="66"/>
      <c r="I18" s="6"/>
    </row>
    <row r="19" spans="1:9" ht="15">
      <c r="A19" s="14" t="s">
        <v>76</v>
      </c>
      <c r="B19" s="16">
        <f>+B3/B17</f>
        <v>428.46212700841625</v>
      </c>
      <c r="C19" s="6" t="s">
        <v>2</v>
      </c>
      <c r="D19" s="15" t="s">
        <v>23</v>
      </c>
      <c r="E19" s="66">
        <v>0.21</v>
      </c>
      <c r="F19" s="66"/>
      <c r="G19" s="66"/>
      <c r="H19" s="66"/>
      <c r="I19" s="6"/>
    </row>
    <row r="20" spans="1:9" ht="15">
      <c r="A20" s="6">
        <f>+B17</f>
        <v>0.6535</v>
      </c>
      <c r="B20" s="6"/>
      <c r="C20" s="6"/>
      <c r="D20" s="15" t="s">
        <v>24</v>
      </c>
      <c r="E20" s="66">
        <v>0.28</v>
      </c>
      <c r="F20" s="66"/>
      <c r="G20" s="66"/>
      <c r="H20" s="66"/>
      <c r="I20" s="6"/>
    </row>
    <row r="21" spans="1:9" ht="61.5" customHeight="1">
      <c r="A21" s="6"/>
      <c r="B21" s="6"/>
      <c r="C21" s="6"/>
      <c r="D21" s="65" t="s">
        <v>77</v>
      </c>
      <c r="E21" s="65"/>
      <c r="F21" s="65"/>
      <c r="G21" s="65"/>
      <c r="H21" s="65"/>
      <c r="I21" s="65"/>
    </row>
    <row r="22" spans="1:9" ht="57" customHeight="1">
      <c r="A22" s="72" t="s">
        <v>78</v>
      </c>
      <c r="B22" s="72"/>
      <c r="C22" s="72"/>
      <c r="D22" s="72"/>
      <c r="E22" s="72"/>
      <c r="F22" s="72"/>
      <c r="G22" s="72"/>
      <c r="H22" s="72"/>
      <c r="I22" s="72"/>
    </row>
    <row r="23" spans="1:9" ht="49.5" customHeight="1">
      <c r="A23" s="71" t="s">
        <v>79</v>
      </c>
      <c r="B23" s="71"/>
      <c r="C23" s="71"/>
      <c r="D23" s="71"/>
      <c r="E23" s="71"/>
      <c r="F23" s="71"/>
      <c r="G23" s="17"/>
      <c r="H23" s="17"/>
      <c r="I23" s="17"/>
    </row>
    <row r="24" spans="1:9" ht="14.25">
      <c r="A24" s="6"/>
      <c r="B24" s="6"/>
      <c r="C24" s="6"/>
      <c r="D24" s="6"/>
      <c r="E24" s="6"/>
      <c r="F24" s="6"/>
      <c r="G24" s="6"/>
      <c r="H24" s="6"/>
      <c r="I24" s="6"/>
    </row>
    <row r="25" spans="1:9" ht="15">
      <c r="A25" s="18" t="s">
        <v>27</v>
      </c>
      <c r="B25" s="6"/>
      <c r="C25" s="6"/>
      <c r="D25" s="6"/>
      <c r="E25" s="6"/>
      <c r="F25" s="6"/>
      <c r="G25" s="6"/>
      <c r="H25" s="6"/>
      <c r="I25" s="6"/>
    </row>
    <row r="26" spans="1:9" ht="15">
      <c r="A26" s="19" t="s">
        <v>28</v>
      </c>
      <c r="B26" s="6"/>
      <c r="C26" s="6"/>
      <c r="D26" s="6"/>
      <c r="E26" s="6"/>
      <c r="F26" s="6"/>
      <c r="G26" s="6"/>
      <c r="H26" s="6"/>
      <c r="I26" s="6"/>
    </row>
    <row r="27" spans="1:9" ht="14.25">
      <c r="A27" s="6"/>
      <c r="B27" s="6"/>
      <c r="C27" s="6"/>
      <c r="D27" s="6"/>
      <c r="E27" s="6"/>
      <c r="F27" s="6"/>
      <c r="G27" s="6"/>
      <c r="H27" s="6"/>
      <c r="I27" s="6"/>
    </row>
    <row r="28" spans="1:9" ht="14.25">
      <c r="A28" s="6"/>
      <c r="B28" s="6"/>
      <c r="C28" s="6"/>
      <c r="D28" s="6"/>
      <c r="E28" s="6"/>
      <c r="F28" s="6"/>
      <c r="G28" s="6"/>
      <c r="H28" s="6"/>
      <c r="I28" s="6"/>
    </row>
    <row r="29" spans="1:9" ht="15.75" customHeight="1">
      <c r="A29" s="75" t="s">
        <v>29</v>
      </c>
      <c r="B29" s="78" t="s">
        <v>30</v>
      </c>
      <c r="C29" s="79"/>
      <c r="D29" s="79"/>
      <c r="E29" s="79"/>
      <c r="F29" s="79"/>
      <c r="G29" s="79"/>
      <c r="H29" s="79"/>
      <c r="I29" s="80"/>
    </row>
    <row r="30" spans="1:9" ht="14.25">
      <c r="A30" s="76"/>
      <c r="B30" s="81"/>
      <c r="C30" s="82"/>
      <c r="D30" s="82"/>
      <c r="E30" s="82"/>
      <c r="F30" s="82"/>
      <c r="G30" s="82"/>
      <c r="H30" s="82"/>
      <c r="I30" s="83"/>
    </row>
    <row r="31" spans="1:9" ht="18.75" customHeight="1">
      <c r="A31" s="77"/>
      <c r="B31" s="84" t="s">
        <v>80</v>
      </c>
      <c r="C31" s="85"/>
      <c r="D31" s="85"/>
      <c r="E31" s="85"/>
      <c r="F31" s="85"/>
      <c r="G31" s="85"/>
      <c r="H31" s="85"/>
      <c r="I31" s="86"/>
    </row>
    <row r="32" spans="1:10" ht="15.75">
      <c r="A32" s="20" t="s">
        <v>31</v>
      </c>
      <c r="B32" s="20">
        <v>10</v>
      </c>
      <c r="C32" s="20">
        <v>12.5</v>
      </c>
      <c r="D32" s="20">
        <v>20</v>
      </c>
      <c r="E32" s="20">
        <v>25</v>
      </c>
      <c r="F32" s="20">
        <v>40</v>
      </c>
      <c r="G32" s="20">
        <v>50</v>
      </c>
      <c r="H32" s="20">
        <v>70</v>
      </c>
      <c r="I32" s="20">
        <v>150</v>
      </c>
      <c r="J32" s="2"/>
    </row>
    <row r="33" spans="1:10" ht="15">
      <c r="A33" s="20" t="s">
        <v>32</v>
      </c>
      <c r="B33" s="21">
        <v>205</v>
      </c>
      <c r="C33" s="21">
        <v>200</v>
      </c>
      <c r="D33" s="21">
        <v>185</v>
      </c>
      <c r="E33" s="21">
        <v>180</v>
      </c>
      <c r="F33" s="21">
        <v>160</v>
      </c>
      <c r="G33" s="21">
        <v>155</v>
      </c>
      <c r="H33" s="21">
        <v>145</v>
      </c>
      <c r="I33" s="21">
        <v>125</v>
      </c>
      <c r="J33" t="s">
        <v>69</v>
      </c>
    </row>
    <row r="34" spans="1:10" ht="15">
      <c r="A34" s="20" t="s">
        <v>33</v>
      </c>
      <c r="B34" s="21">
        <v>225</v>
      </c>
      <c r="C34" s="21">
        <v>215</v>
      </c>
      <c r="D34" s="21">
        <v>200</v>
      </c>
      <c r="E34" s="21">
        <v>195</v>
      </c>
      <c r="F34" s="21">
        <v>175</v>
      </c>
      <c r="G34" s="21">
        <v>170</v>
      </c>
      <c r="H34" s="21">
        <v>160</v>
      </c>
      <c r="I34" s="21">
        <v>140</v>
      </c>
      <c r="J34" t="s">
        <v>68</v>
      </c>
    </row>
    <row r="35" spans="1:10" ht="15">
      <c r="A35" s="20" t="s">
        <v>34</v>
      </c>
      <c r="B35" s="21">
        <v>240</v>
      </c>
      <c r="C35" s="21">
        <v>230</v>
      </c>
      <c r="D35" s="21">
        <v>210</v>
      </c>
      <c r="E35" s="21">
        <v>205</v>
      </c>
      <c r="F35" s="21">
        <v>185</v>
      </c>
      <c r="G35" s="21">
        <v>180</v>
      </c>
      <c r="H35" s="21">
        <v>170</v>
      </c>
      <c r="I35" s="21" t="s">
        <v>35</v>
      </c>
      <c r="J35" t="s">
        <v>71</v>
      </c>
    </row>
    <row r="36" spans="1:10" ht="30">
      <c r="A36" s="22" t="s">
        <v>36</v>
      </c>
      <c r="B36" s="23">
        <v>3</v>
      </c>
      <c r="C36" s="23">
        <v>2.5</v>
      </c>
      <c r="D36" s="23">
        <v>2</v>
      </c>
      <c r="E36" s="23">
        <v>1.5</v>
      </c>
      <c r="F36" s="21">
        <v>1</v>
      </c>
      <c r="G36" s="21">
        <v>0.5</v>
      </c>
      <c r="H36" s="21">
        <v>0.3</v>
      </c>
      <c r="I36" s="21">
        <v>0.2</v>
      </c>
      <c r="J36">
        <f>MATCH(F4,J32:J35,0)</f>
        <v>3</v>
      </c>
    </row>
    <row r="37" spans="1:9" ht="30">
      <c r="A37" s="24" t="s">
        <v>37</v>
      </c>
      <c r="B37" s="25">
        <f>HLOOKUP(B6,B32:I35,J36,FALSE)</f>
        <v>195</v>
      </c>
      <c r="C37" s="26" t="s">
        <v>38</v>
      </c>
      <c r="D37" s="26"/>
      <c r="E37" s="26"/>
      <c r="F37" s="6"/>
      <c r="G37" s="6"/>
      <c r="H37" s="6"/>
      <c r="I37" s="6"/>
    </row>
    <row r="38" spans="1:9" ht="30">
      <c r="A38" s="24" t="s">
        <v>39</v>
      </c>
      <c r="B38" s="27">
        <f>HLOOKUP(B6,B32:I36,5,FALSE)/100</f>
        <v>0.015</v>
      </c>
      <c r="C38" s="26" t="s">
        <v>40</v>
      </c>
      <c r="D38" s="26"/>
      <c r="E38" s="26"/>
      <c r="F38" s="6"/>
      <c r="G38" s="6"/>
      <c r="H38" s="6"/>
      <c r="I38" s="6"/>
    </row>
    <row r="39" spans="1:9" ht="14.25">
      <c r="A39" s="6"/>
      <c r="B39" s="6"/>
      <c r="C39" s="6"/>
      <c r="D39" s="6"/>
      <c r="E39" s="6"/>
      <c r="F39" s="6"/>
      <c r="G39" s="6"/>
      <c r="H39" s="6"/>
      <c r="I39" s="6"/>
    </row>
    <row r="40" spans="1:9" ht="48" customHeight="1">
      <c r="A40" s="73" t="s">
        <v>81</v>
      </c>
      <c r="B40" s="73"/>
      <c r="C40" s="73"/>
      <c r="D40" s="73"/>
      <c r="E40" s="16">
        <f>+B19</f>
        <v>428.46212700841625</v>
      </c>
      <c r="F40" s="6" t="s">
        <v>41</v>
      </c>
      <c r="G40" s="6"/>
      <c r="H40" s="6"/>
      <c r="I40" s="6"/>
    </row>
    <row r="41" spans="1:9" ht="15">
      <c r="A41" s="28"/>
      <c r="B41" s="28"/>
      <c r="C41" s="28"/>
      <c r="D41" s="28"/>
      <c r="E41" s="16"/>
      <c r="F41" s="6"/>
      <c r="G41" s="6"/>
      <c r="H41" s="6"/>
      <c r="I41" s="6"/>
    </row>
    <row r="42" spans="1:9" ht="14.25">
      <c r="A42" s="6"/>
      <c r="B42" s="6"/>
      <c r="C42" s="6"/>
      <c r="D42" s="6"/>
      <c r="E42" s="6"/>
      <c r="F42" s="6"/>
      <c r="G42" s="6"/>
      <c r="H42" s="6"/>
      <c r="I42" s="6"/>
    </row>
    <row r="43" spans="1:9" ht="14.25">
      <c r="A43" s="6"/>
      <c r="B43" s="6"/>
      <c r="C43" s="6"/>
      <c r="D43" s="6"/>
      <c r="E43" s="6"/>
      <c r="F43" s="6"/>
      <c r="G43" s="6"/>
      <c r="H43" s="6"/>
      <c r="I43" s="6"/>
    </row>
    <row r="44" spans="1:9" ht="14.25">
      <c r="A44" s="6"/>
      <c r="B44" s="6"/>
      <c r="C44" s="6"/>
      <c r="D44" s="6"/>
      <c r="E44" s="6"/>
      <c r="F44" s="6"/>
      <c r="G44" s="6">
        <v>0.3</v>
      </c>
      <c r="H44" s="6">
        <v>580</v>
      </c>
      <c r="I44" s="6"/>
    </row>
    <row r="45" spans="1:9" ht="14.25">
      <c r="A45" s="6"/>
      <c r="B45" s="6"/>
      <c r="C45" s="6"/>
      <c r="D45" s="6"/>
      <c r="E45" s="6"/>
      <c r="F45" s="6"/>
      <c r="G45" s="6">
        <v>0.4</v>
      </c>
      <c r="H45" s="6">
        <v>430</v>
      </c>
      <c r="I45" s="6"/>
    </row>
    <row r="46" spans="1:9" ht="14.25">
      <c r="A46" s="6"/>
      <c r="B46" s="6"/>
      <c r="C46" s="6"/>
      <c r="D46" s="6"/>
      <c r="E46" s="6"/>
      <c r="F46" s="6"/>
      <c r="G46" s="6">
        <v>0.5</v>
      </c>
      <c r="H46" s="6">
        <v>340</v>
      </c>
      <c r="I46" s="6"/>
    </row>
    <row r="47" spans="1:9" ht="14.25">
      <c r="A47" s="6"/>
      <c r="B47" s="6"/>
      <c r="C47" s="6"/>
      <c r="D47" s="6"/>
      <c r="E47" s="6"/>
      <c r="F47" s="6"/>
      <c r="G47" s="6">
        <v>0.6</v>
      </c>
      <c r="H47" s="6">
        <v>265</v>
      </c>
      <c r="I47" s="6"/>
    </row>
    <row r="48" spans="1:9" ht="14.25">
      <c r="A48" s="6"/>
      <c r="B48" s="6"/>
      <c r="C48" s="6"/>
      <c r="D48" s="6"/>
      <c r="E48" s="6"/>
      <c r="F48" s="6"/>
      <c r="G48" s="6">
        <v>0.7</v>
      </c>
      <c r="H48" s="6">
        <v>220</v>
      </c>
      <c r="I48" s="6"/>
    </row>
    <row r="49" spans="1:9" ht="14.25">
      <c r="A49" s="6"/>
      <c r="B49" s="6"/>
      <c r="C49" s="6"/>
      <c r="D49" s="6"/>
      <c r="E49" s="6"/>
      <c r="F49" s="6"/>
      <c r="G49" s="6">
        <v>0.8</v>
      </c>
      <c r="H49" s="6">
        <v>170</v>
      </c>
      <c r="I49" s="6"/>
    </row>
    <row r="50" spans="1:9" ht="14.25">
      <c r="A50" s="6"/>
      <c r="B50" s="6"/>
      <c r="C50" s="6"/>
      <c r="D50" s="6"/>
      <c r="E50" s="6"/>
      <c r="F50" s="6"/>
      <c r="G50" s="6">
        <v>0.9</v>
      </c>
      <c r="H50" s="6">
        <v>130</v>
      </c>
      <c r="I50" s="6"/>
    </row>
    <row r="51" spans="1:9" ht="14.25">
      <c r="A51" s="6"/>
      <c r="B51" s="6"/>
      <c r="C51" s="6"/>
      <c r="D51" s="6"/>
      <c r="E51" s="6"/>
      <c r="F51" s="6"/>
      <c r="G51" s="6">
        <v>1</v>
      </c>
      <c r="H51" s="6">
        <v>110</v>
      </c>
      <c r="I51" s="6"/>
    </row>
    <row r="52" spans="1:9" ht="14.25">
      <c r="A52" s="6"/>
      <c r="B52" s="6"/>
      <c r="C52" s="6"/>
      <c r="D52" s="6"/>
      <c r="E52" s="6"/>
      <c r="F52" s="6"/>
      <c r="G52" s="6">
        <v>1.1</v>
      </c>
      <c r="H52" s="6">
        <v>90</v>
      </c>
      <c r="I52" s="6"/>
    </row>
    <row r="53" spans="1:9" ht="14.25">
      <c r="A53" s="6"/>
      <c r="B53" s="6"/>
      <c r="C53" s="6"/>
      <c r="D53" s="6"/>
      <c r="E53" s="6"/>
      <c r="F53" s="6"/>
      <c r="G53" s="6">
        <v>1.2</v>
      </c>
      <c r="H53" s="6">
        <v>75</v>
      </c>
      <c r="I53" s="6"/>
    </row>
    <row r="54" spans="1:9" ht="14.25">
      <c r="A54" s="6"/>
      <c r="B54" s="6"/>
      <c r="C54" s="6"/>
      <c r="D54" s="6"/>
      <c r="E54" s="6"/>
      <c r="F54" s="6"/>
      <c r="G54" s="6"/>
      <c r="H54" s="6"/>
      <c r="I54" s="6"/>
    </row>
    <row r="55" spans="1:9" ht="14.25">
      <c r="A55" s="6"/>
      <c r="B55" s="6"/>
      <c r="C55" s="6"/>
      <c r="D55" s="6"/>
      <c r="E55" s="6"/>
      <c r="F55" s="6"/>
      <c r="G55" s="6"/>
      <c r="H55" s="6"/>
      <c r="I55" s="6"/>
    </row>
    <row r="56" spans="1:9" ht="14.25">
      <c r="A56" s="6"/>
      <c r="B56" s="6"/>
      <c r="C56" s="6"/>
      <c r="D56" s="6"/>
      <c r="E56" s="6"/>
      <c r="F56" s="6"/>
      <c r="G56" s="6"/>
      <c r="H56" s="6"/>
      <c r="I56" s="6"/>
    </row>
    <row r="57" spans="1:9" ht="14.25">
      <c r="A57" s="6"/>
      <c r="B57" s="6"/>
      <c r="C57" s="6"/>
      <c r="D57" s="6"/>
      <c r="E57" s="6"/>
      <c r="F57" s="6"/>
      <c r="G57" s="6"/>
      <c r="H57" s="6"/>
      <c r="I57" s="6"/>
    </row>
    <row r="58" spans="1:9" ht="14.25">
      <c r="A58" s="6"/>
      <c r="B58" s="6"/>
      <c r="C58" s="6"/>
      <c r="D58" s="6"/>
      <c r="E58" s="6"/>
      <c r="F58" s="6"/>
      <c r="G58" s="6"/>
      <c r="H58" s="6"/>
      <c r="I58" s="6"/>
    </row>
    <row r="59" spans="1:9" ht="14.25">
      <c r="A59" s="6"/>
      <c r="B59" s="6"/>
      <c r="C59" s="6"/>
      <c r="D59" s="6"/>
      <c r="E59" s="6"/>
      <c r="F59" s="6"/>
      <c r="G59" s="6"/>
      <c r="H59" s="6"/>
      <c r="I59" s="6"/>
    </row>
    <row r="60" spans="1:9" ht="14.25">
      <c r="A60" s="6"/>
      <c r="B60" s="6"/>
      <c r="C60" s="6"/>
      <c r="D60" s="6"/>
      <c r="E60" s="6"/>
      <c r="F60" s="6"/>
      <c r="G60" s="6"/>
      <c r="H60" s="6"/>
      <c r="I60" s="6"/>
    </row>
    <row r="61" spans="1:9" ht="14.25">
      <c r="A61" s="6"/>
      <c r="B61" s="6"/>
      <c r="C61" s="6"/>
      <c r="D61" s="6"/>
      <c r="E61" s="6"/>
      <c r="F61" s="6"/>
      <c r="G61" s="6"/>
      <c r="H61" s="6"/>
      <c r="I61" s="6"/>
    </row>
    <row r="62" spans="1:9" ht="14.25">
      <c r="A62" s="6"/>
      <c r="B62" s="6"/>
      <c r="C62" s="6"/>
      <c r="D62" s="6"/>
      <c r="E62" s="6"/>
      <c r="F62" s="6"/>
      <c r="G62" s="6"/>
      <c r="H62" s="6"/>
      <c r="I62" s="6"/>
    </row>
    <row r="63" spans="1:9" ht="14.25">
      <c r="A63" s="6"/>
      <c r="B63" s="6"/>
      <c r="C63" s="6"/>
      <c r="D63" s="6"/>
      <c r="E63" s="6"/>
      <c r="F63" s="6"/>
      <c r="G63" s="6"/>
      <c r="H63" s="6"/>
      <c r="I63" s="6"/>
    </row>
    <row r="64" spans="1:9" ht="30">
      <c r="A64" s="29" t="s">
        <v>42</v>
      </c>
      <c r="B64" s="30">
        <f>POWER(B19/111.9,(1/-1.51))</f>
        <v>0.41101033871376963</v>
      </c>
      <c r="C64" s="6"/>
      <c r="D64" s="16">
        <f>1069.3*EXP(-2.2663*B64)</f>
        <v>421.2754002320778</v>
      </c>
      <c r="E64" s="6"/>
      <c r="F64" s="6"/>
      <c r="G64" s="6"/>
      <c r="H64" s="6"/>
      <c r="I64" s="6"/>
    </row>
    <row r="65" spans="1:9" ht="14.25">
      <c r="A65" s="6"/>
      <c r="B65" s="6"/>
      <c r="C65" s="6"/>
      <c r="D65" s="6"/>
      <c r="E65" s="6"/>
      <c r="F65" s="6"/>
      <c r="G65" s="6"/>
      <c r="H65" s="6"/>
      <c r="I65" s="6"/>
    </row>
    <row r="66" spans="1:9" ht="15">
      <c r="A66" s="31" t="s">
        <v>82</v>
      </c>
      <c r="B66" s="6"/>
      <c r="C66" s="6"/>
      <c r="D66" s="6"/>
      <c r="E66" s="6"/>
      <c r="F66" s="6"/>
      <c r="G66" s="6"/>
      <c r="H66" s="6"/>
      <c r="I66" s="6"/>
    </row>
    <row r="67" spans="1:9" ht="30">
      <c r="A67" s="29" t="s">
        <v>43</v>
      </c>
      <c r="B67" s="32">
        <f>+B64</f>
        <v>0.41101033871376963</v>
      </c>
      <c r="C67" s="33">
        <f>+B37</f>
        <v>195</v>
      </c>
      <c r="D67" s="34">
        <f>+B37/C68</f>
        <v>474.4406201806016</v>
      </c>
      <c r="E67" s="6"/>
      <c r="F67" s="6"/>
      <c r="G67" s="6"/>
      <c r="H67" s="6"/>
      <c r="I67" s="6"/>
    </row>
    <row r="68" spans="1:9" ht="14.25">
      <c r="A68" s="6"/>
      <c r="B68" s="6"/>
      <c r="C68" s="35">
        <f>+B67</f>
        <v>0.41101033871376963</v>
      </c>
      <c r="D68" s="6"/>
      <c r="E68" s="6"/>
      <c r="F68" s="6"/>
      <c r="G68" s="6"/>
      <c r="H68" s="6"/>
      <c r="I68" s="6"/>
    </row>
    <row r="69" spans="1:9" ht="14.25">
      <c r="A69" s="6"/>
      <c r="B69" s="6"/>
      <c r="C69" s="6"/>
      <c r="D69" s="6"/>
      <c r="E69" s="6"/>
      <c r="F69" s="6"/>
      <c r="G69" s="6"/>
      <c r="H69" s="6"/>
      <c r="I69" s="6"/>
    </row>
    <row r="70" spans="1:9" ht="14.25">
      <c r="A70" s="6"/>
      <c r="B70" s="6"/>
      <c r="C70" s="6"/>
      <c r="D70" s="6"/>
      <c r="E70" s="6"/>
      <c r="F70" s="6"/>
      <c r="G70" s="6"/>
      <c r="H70" s="6"/>
      <c r="I70" s="6"/>
    </row>
    <row r="71" spans="1:9" ht="36" customHeight="1">
      <c r="A71" s="74" t="s">
        <v>83</v>
      </c>
      <c r="B71" s="74"/>
      <c r="C71" s="74"/>
      <c r="D71" s="74"/>
      <c r="E71" s="74"/>
      <c r="F71" s="74"/>
      <c r="G71" s="74"/>
      <c r="H71" s="36">
        <f>+B10</f>
        <v>2.4</v>
      </c>
      <c r="I71" s="6"/>
    </row>
    <row r="72" spans="1:9" ht="19.5" customHeight="1">
      <c r="A72" s="37"/>
      <c r="B72" s="37"/>
      <c r="C72" s="37"/>
      <c r="D72" s="37"/>
      <c r="E72" s="37"/>
      <c r="F72" s="37"/>
      <c r="G72" s="38" t="s">
        <v>46</v>
      </c>
      <c r="H72" s="36">
        <f>+B6</f>
        <v>25</v>
      </c>
      <c r="I72" s="6"/>
    </row>
    <row r="73" spans="1:13" ht="47.25" customHeight="1">
      <c r="A73" s="63" t="s">
        <v>44</v>
      </c>
      <c r="B73" s="68" t="s">
        <v>45</v>
      </c>
      <c r="C73" s="69"/>
      <c r="D73" s="69"/>
      <c r="E73" s="69"/>
      <c r="F73" s="70"/>
      <c r="G73" s="6"/>
      <c r="H73" s="6"/>
      <c r="I73" s="6"/>
      <c r="J73" s="21"/>
      <c r="K73" s="21"/>
      <c r="L73" s="21"/>
      <c r="M73" s="21"/>
    </row>
    <row r="74" spans="1:13" ht="15">
      <c r="A74" s="20" t="s">
        <v>31</v>
      </c>
      <c r="B74" s="64">
        <v>2.4</v>
      </c>
      <c r="C74" s="64">
        <v>2.6</v>
      </c>
      <c r="D74" s="64">
        <v>2.8</v>
      </c>
      <c r="E74" s="64">
        <v>3</v>
      </c>
      <c r="F74" s="64">
        <v>3.2</v>
      </c>
      <c r="G74" s="64">
        <v>3.4</v>
      </c>
      <c r="H74" s="6"/>
      <c r="I74" s="6"/>
      <c r="J74" s="21"/>
      <c r="K74" s="21"/>
      <c r="L74" s="21"/>
      <c r="M74" s="21"/>
    </row>
    <row r="75" spans="1:9" ht="15">
      <c r="A75" s="20">
        <v>10</v>
      </c>
      <c r="B75" s="21">
        <v>0.5</v>
      </c>
      <c r="C75" s="21">
        <v>0.48</v>
      </c>
      <c r="D75" s="21">
        <v>0.46</v>
      </c>
      <c r="E75" s="21">
        <v>0.44</v>
      </c>
      <c r="F75" s="21">
        <v>0.42</v>
      </c>
      <c r="G75" s="21">
        <v>0.4</v>
      </c>
      <c r="H75" s="6"/>
      <c r="I75" s="6"/>
    </row>
    <row r="76" spans="1:9" ht="15">
      <c r="A76" s="20">
        <v>12.5</v>
      </c>
      <c r="B76" s="21">
        <v>0.59</v>
      </c>
      <c r="C76" s="21">
        <v>0.57</v>
      </c>
      <c r="D76" s="21">
        <v>0.55</v>
      </c>
      <c r="E76" s="21">
        <v>0.53</v>
      </c>
      <c r="F76" s="21">
        <v>0.51</v>
      </c>
      <c r="G76" s="21">
        <v>0.49</v>
      </c>
      <c r="H76" s="6"/>
      <c r="I76" s="6"/>
    </row>
    <row r="77" spans="1:9" ht="15">
      <c r="A77" s="20">
        <v>20</v>
      </c>
      <c r="B77" s="21">
        <v>0.66</v>
      </c>
      <c r="C77" s="21">
        <v>0.64</v>
      </c>
      <c r="D77" s="21">
        <v>0.62</v>
      </c>
      <c r="E77" s="21">
        <v>0.6</v>
      </c>
      <c r="F77" s="21">
        <v>0.58</v>
      </c>
      <c r="G77" s="21">
        <v>0.56</v>
      </c>
      <c r="H77" s="6"/>
      <c r="I77" s="6"/>
    </row>
    <row r="78" spans="1:9" ht="15">
      <c r="A78" s="20">
        <v>25</v>
      </c>
      <c r="B78" s="21">
        <v>0.71</v>
      </c>
      <c r="C78" s="21">
        <v>0.69</v>
      </c>
      <c r="D78" s="21">
        <v>0.67</v>
      </c>
      <c r="E78" s="21">
        <v>0.65</v>
      </c>
      <c r="F78" s="21">
        <v>0.63</v>
      </c>
      <c r="G78" s="21">
        <v>0.61</v>
      </c>
      <c r="H78" s="6"/>
      <c r="I78" s="6"/>
    </row>
    <row r="79" spans="1:9" ht="15">
      <c r="A79" s="20">
        <v>40</v>
      </c>
      <c r="B79" s="21">
        <v>0.75</v>
      </c>
      <c r="C79" s="21">
        <v>0.73</v>
      </c>
      <c r="D79" s="21">
        <v>0.71</v>
      </c>
      <c r="E79" s="21">
        <v>0.69</v>
      </c>
      <c r="F79" s="21">
        <v>0.67</v>
      </c>
      <c r="G79" s="21">
        <v>0.65</v>
      </c>
      <c r="H79" s="6"/>
      <c r="I79" s="6"/>
    </row>
    <row r="80" spans="1:9" ht="15">
      <c r="A80" s="20">
        <v>50</v>
      </c>
      <c r="B80" s="21">
        <v>0.78</v>
      </c>
      <c r="C80" s="21">
        <v>0.76</v>
      </c>
      <c r="D80" s="21">
        <v>0.74</v>
      </c>
      <c r="E80" s="21">
        <v>0.72</v>
      </c>
      <c r="F80" s="21">
        <v>0.7</v>
      </c>
      <c r="G80" s="21">
        <v>0.68</v>
      </c>
      <c r="H80" s="6"/>
      <c r="I80" s="6"/>
    </row>
    <row r="81" spans="1:9" ht="15">
      <c r="A81" s="20">
        <v>70</v>
      </c>
      <c r="B81" s="21">
        <v>0.82</v>
      </c>
      <c r="C81" s="21">
        <v>0.8</v>
      </c>
      <c r="D81" s="21">
        <v>0.78</v>
      </c>
      <c r="E81" s="21">
        <v>0.76</v>
      </c>
      <c r="F81" s="21">
        <v>0.74</v>
      </c>
      <c r="G81" s="21">
        <v>0.72</v>
      </c>
      <c r="H81" s="6"/>
      <c r="I81" s="6"/>
    </row>
    <row r="82" spans="1:9" ht="15">
      <c r="A82" s="22">
        <v>150</v>
      </c>
      <c r="B82" s="23">
        <v>0.87</v>
      </c>
      <c r="C82" s="23">
        <v>0.85</v>
      </c>
      <c r="D82" s="23">
        <v>0.83</v>
      </c>
      <c r="E82" s="23">
        <v>0.81</v>
      </c>
      <c r="F82" s="23">
        <v>0.79</v>
      </c>
      <c r="G82" s="23">
        <v>0.77</v>
      </c>
      <c r="H82" s="6">
        <f>MATCH(H72,A74:A82,0)</f>
        <v>5</v>
      </c>
      <c r="I82" s="6"/>
    </row>
    <row r="83" spans="1:9" ht="30">
      <c r="A83" s="24" t="s">
        <v>48</v>
      </c>
      <c r="B83" s="25">
        <f>HLOOKUP(H71,B74:G82,H82,FALSE)</f>
        <v>0.71</v>
      </c>
      <c r="C83" s="26" t="s">
        <v>47</v>
      </c>
      <c r="D83" s="26"/>
      <c r="E83" s="26"/>
      <c r="F83" s="6"/>
      <c r="G83" s="6"/>
      <c r="H83" s="6"/>
      <c r="I83" s="6"/>
    </row>
    <row r="84" spans="1:9" ht="14.25">
      <c r="A84" s="6"/>
      <c r="B84" s="6"/>
      <c r="C84" s="6"/>
      <c r="D84" s="6"/>
      <c r="E84" s="6"/>
      <c r="F84" s="6"/>
      <c r="G84" s="6"/>
      <c r="H84" s="6"/>
      <c r="I84" s="6"/>
    </row>
    <row r="85" spans="1:9" ht="14.25">
      <c r="A85" s="6"/>
      <c r="B85" s="6"/>
      <c r="C85" s="6"/>
      <c r="D85" s="6"/>
      <c r="E85" s="6"/>
      <c r="F85" s="6"/>
      <c r="G85" s="6"/>
      <c r="H85" s="6"/>
      <c r="I85" s="6"/>
    </row>
    <row r="86" spans="1:9" ht="15">
      <c r="A86" s="31" t="s">
        <v>84</v>
      </c>
      <c r="B86" s="6"/>
      <c r="C86" s="6"/>
      <c r="D86" s="6"/>
      <c r="E86" s="6"/>
      <c r="F86" s="6"/>
      <c r="G86" s="6"/>
      <c r="H86" s="6"/>
      <c r="I86" s="6"/>
    </row>
    <row r="87" spans="1:9" ht="15">
      <c r="A87" s="39" t="s">
        <v>49</v>
      </c>
      <c r="B87" s="6">
        <f>+B83</f>
        <v>0.71</v>
      </c>
      <c r="C87" s="6">
        <f>+B7</f>
        <v>1440</v>
      </c>
      <c r="D87" s="40">
        <f>+C87*B87</f>
        <v>1022.4</v>
      </c>
      <c r="E87" s="6"/>
      <c r="F87" s="6"/>
      <c r="G87" s="6"/>
      <c r="H87" s="6"/>
      <c r="I87" s="6"/>
    </row>
    <row r="88" spans="1:9" ht="14.25">
      <c r="A88" s="6"/>
      <c r="B88" s="6"/>
      <c r="C88" s="6"/>
      <c r="D88" s="6"/>
      <c r="E88" s="6"/>
      <c r="F88" s="6"/>
      <c r="G88" s="6"/>
      <c r="H88" s="6"/>
      <c r="I88" s="6"/>
    </row>
    <row r="89" spans="1:9" ht="15">
      <c r="A89" s="31" t="s">
        <v>85</v>
      </c>
      <c r="B89" s="6"/>
      <c r="C89" s="6"/>
      <c r="D89" s="6"/>
      <c r="E89" s="6"/>
      <c r="F89" s="6"/>
      <c r="G89" s="6"/>
      <c r="H89" s="6"/>
      <c r="I89" s="6"/>
    </row>
    <row r="90" spans="1:9" ht="15">
      <c r="A90" s="41"/>
      <c r="B90" s="6"/>
      <c r="C90" s="6"/>
      <c r="D90" s="6"/>
      <c r="E90" s="6"/>
      <c r="F90" s="6"/>
      <c r="G90" s="6"/>
      <c r="H90" s="6"/>
      <c r="I90" s="6"/>
    </row>
    <row r="91" spans="1:9" ht="14.25">
      <c r="A91" s="6"/>
      <c r="B91" s="6"/>
      <c r="C91" s="6"/>
      <c r="D91" s="6"/>
      <c r="E91" s="6"/>
      <c r="F91" s="6"/>
      <c r="G91" s="6"/>
      <c r="H91" s="6"/>
      <c r="I91" s="6"/>
    </row>
    <row r="92" spans="1:9" ht="14.25">
      <c r="A92" s="6"/>
      <c r="B92" s="6"/>
      <c r="C92" s="6"/>
      <c r="D92" s="6"/>
      <c r="E92" s="6"/>
      <c r="F92" s="6"/>
      <c r="G92" s="6"/>
      <c r="H92" s="6"/>
      <c r="I92" s="6"/>
    </row>
    <row r="93" spans="1:9" ht="14.25">
      <c r="A93" s="38" t="s">
        <v>51</v>
      </c>
      <c r="B93" s="42">
        <f>+D67</f>
        <v>474.4406201806016</v>
      </c>
      <c r="C93" s="43">
        <f>B93/B94</f>
        <v>0.15061606989860368</v>
      </c>
      <c r="D93" s="6"/>
      <c r="E93" s="6"/>
      <c r="F93" s="6"/>
      <c r="G93" s="6"/>
      <c r="H93" s="6"/>
      <c r="I93" s="6"/>
    </row>
    <row r="94" spans="1:9" ht="14.25">
      <c r="A94" s="6"/>
      <c r="B94" s="40">
        <v>3150</v>
      </c>
      <c r="C94" s="6"/>
      <c r="D94" s="6"/>
      <c r="E94" s="6"/>
      <c r="F94" s="6"/>
      <c r="G94" s="6"/>
      <c r="H94" s="6"/>
      <c r="I94" s="6"/>
    </row>
    <row r="95" spans="1:9" ht="14.25">
      <c r="A95" s="6"/>
      <c r="B95" s="6"/>
      <c r="C95" s="6"/>
      <c r="D95" s="6"/>
      <c r="E95" s="6"/>
      <c r="F95" s="6"/>
      <c r="G95" s="6"/>
      <c r="H95" s="6"/>
      <c r="I95" s="6"/>
    </row>
    <row r="96" spans="1:9" ht="14.25">
      <c r="A96" s="38" t="s">
        <v>52</v>
      </c>
      <c r="B96" s="33">
        <f>+B37</f>
        <v>195</v>
      </c>
      <c r="C96" s="43">
        <f>+B96/B97</f>
        <v>0.195</v>
      </c>
      <c r="D96" s="6"/>
      <c r="E96" s="6"/>
      <c r="F96" s="6"/>
      <c r="G96" s="6"/>
      <c r="H96" s="6"/>
      <c r="I96" s="6"/>
    </row>
    <row r="97" spans="1:9" ht="14.25">
      <c r="A97" s="6"/>
      <c r="B97" s="40">
        <v>1000</v>
      </c>
      <c r="C97" s="6"/>
      <c r="D97" s="6"/>
      <c r="E97" s="6"/>
      <c r="F97" s="6"/>
      <c r="G97" s="6"/>
      <c r="H97" s="6"/>
      <c r="I97" s="6"/>
    </row>
    <row r="98" spans="1:9" ht="14.25">
      <c r="A98" s="6"/>
      <c r="B98" s="6"/>
      <c r="C98" s="6"/>
      <c r="D98" s="6"/>
      <c r="E98" s="6"/>
      <c r="F98" s="6"/>
      <c r="G98" s="6"/>
      <c r="H98" s="6"/>
      <c r="I98" s="6"/>
    </row>
    <row r="99" spans="1:9" ht="14.25">
      <c r="A99" s="38" t="s">
        <v>53</v>
      </c>
      <c r="B99" s="33">
        <f>+D87</f>
        <v>1022.4</v>
      </c>
      <c r="C99" s="43">
        <f>+B99/B100</f>
        <v>0.3947490347490347</v>
      </c>
      <c r="D99" s="6"/>
      <c r="E99" s="6"/>
      <c r="F99" s="6"/>
      <c r="G99" s="6"/>
      <c r="H99" s="6"/>
      <c r="I99" s="6"/>
    </row>
    <row r="100" spans="1:9" ht="14.25">
      <c r="A100" s="6"/>
      <c r="B100" s="40">
        <f>+B8*1000</f>
        <v>2590</v>
      </c>
      <c r="C100" s="6"/>
      <c r="D100" s="6"/>
      <c r="E100" s="6"/>
      <c r="F100" s="6"/>
      <c r="G100" s="6"/>
      <c r="H100" s="6"/>
      <c r="I100" s="6"/>
    </row>
    <row r="101" spans="1:9" ht="14.25">
      <c r="A101" s="6"/>
      <c r="B101" s="6"/>
      <c r="C101" s="6"/>
      <c r="D101" s="6"/>
      <c r="E101" s="6"/>
      <c r="F101" s="6"/>
      <c r="G101" s="6"/>
      <c r="H101" s="6"/>
      <c r="I101" s="6"/>
    </row>
    <row r="102" spans="1:9" ht="14.25">
      <c r="A102" s="6"/>
      <c r="B102" s="6"/>
      <c r="C102" s="6"/>
      <c r="D102" s="6"/>
      <c r="E102" s="6"/>
      <c r="F102" s="6"/>
      <c r="G102" s="6"/>
      <c r="H102" s="6"/>
      <c r="I102" s="6"/>
    </row>
    <row r="103" spans="1:9" ht="15">
      <c r="A103" s="44" t="s">
        <v>54</v>
      </c>
      <c r="B103" s="6">
        <v>0.01</v>
      </c>
      <c r="C103" s="45">
        <f>+B1</f>
        <v>1</v>
      </c>
      <c r="D103" s="36">
        <f>+C103*B103</f>
        <v>0.01</v>
      </c>
      <c r="E103" s="6"/>
      <c r="F103" s="6"/>
      <c r="G103" s="6"/>
      <c r="H103" s="6"/>
      <c r="I103" s="6"/>
    </row>
    <row r="104" spans="1:9" ht="14.25">
      <c r="A104" s="6"/>
      <c r="B104" s="6"/>
      <c r="C104" s="6"/>
      <c r="D104" s="6"/>
      <c r="E104" s="6"/>
      <c r="F104" s="6"/>
      <c r="G104" s="6"/>
      <c r="H104" s="6"/>
      <c r="I104" s="6"/>
    </row>
    <row r="105" spans="1:9" ht="15">
      <c r="A105" s="31" t="s">
        <v>86</v>
      </c>
      <c r="B105" s="6"/>
      <c r="C105" s="6"/>
      <c r="D105" s="6"/>
      <c r="E105" s="6"/>
      <c r="F105" s="6"/>
      <c r="G105" s="6"/>
      <c r="H105" s="6"/>
      <c r="I105" s="6"/>
    </row>
    <row r="106" spans="1:9" ht="15">
      <c r="A106" s="39" t="s">
        <v>56</v>
      </c>
      <c r="B106" s="40">
        <f>+C103</f>
        <v>1</v>
      </c>
      <c r="C106" s="43">
        <f>+C93</f>
        <v>0.15061606989860368</v>
      </c>
      <c r="D106" s="40">
        <f>+C96</f>
        <v>0.195</v>
      </c>
      <c r="E106" s="46">
        <f>+C99</f>
        <v>0.3947490347490347</v>
      </c>
      <c r="F106" s="6">
        <f>+D103</f>
        <v>0.01</v>
      </c>
      <c r="G106" s="6" t="s">
        <v>50</v>
      </c>
      <c r="H106" s="6"/>
      <c r="I106" s="6"/>
    </row>
    <row r="107" spans="1:9" ht="15">
      <c r="A107" s="39" t="s">
        <v>56</v>
      </c>
      <c r="B107" s="47">
        <f>+B106-C106-D106-E106</f>
        <v>0.25963489535236156</v>
      </c>
      <c r="C107" s="6"/>
      <c r="D107" s="6"/>
      <c r="E107" s="6"/>
      <c r="F107" s="6"/>
      <c r="G107" s="6"/>
      <c r="H107" s="6"/>
      <c r="I107" s="6"/>
    </row>
    <row r="108" spans="1:9" ht="15">
      <c r="A108" s="48"/>
      <c r="B108" s="6"/>
      <c r="C108" s="6"/>
      <c r="D108" s="6"/>
      <c r="E108" s="6"/>
      <c r="F108" s="6"/>
      <c r="G108" s="6"/>
      <c r="H108" s="6"/>
      <c r="I108" s="6"/>
    </row>
    <row r="109" spans="1:9" ht="15">
      <c r="A109" s="31" t="s">
        <v>87</v>
      </c>
      <c r="B109" s="6"/>
      <c r="C109" s="6"/>
      <c r="D109" s="6"/>
      <c r="E109" s="6"/>
      <c r="F109" s="6"/>
      <c r="G109" s="6"/>
      <c r="H109" s="6"/>
      <c r="I109" s="6"/>
    </row>
    <row r="110" spans="1:9" ht="15">
      <c r="A110" s="39" t="s">
        <v>57</v>
      </c>
      <c r="B110" s="46">
        <f>+B107</f>
        <v>0.25963489535236156</v>
      </c>
      <c r="C110" s="38">
        <f>+B11</f>
        <v>2.59</v>
      </c>
      <c r="D110" s="45">
        <v>1000</v>
      </c>
      <c r="E110" s="49">
        <f>+D110*C110*B110</f>
        <v>672.4543789626165</v>
      </c>
      <c r="F110" s="6"/>
      <c r="G110" s="6"/>
      <c r="H110" s="6"/>
      <c r="I110" s="6"/>
    </row>
    <row r="111" spans="1:9" ht="14.25">
      <c r="A111" s="38"/>
      <c r="B111" s="6"/>
      <c r="C111" s="6"/>
      <c r="D111" s="6"/>
      <c r="E111" s="6"/>
      <c r="F111" s="6"/>
      <c r="G111" s="6"/>
      <c r="H111" s="6"/>
      <c r="I111" s="6"/>
    </row>
    <row r="112" spans="1:9" ht="14.25">
      <c r="A112" s="6"/>
      <c r="B112" s="6"/>
      <c r="C112" s="6"/>
      <c r="D112" s="6"/>
      <c r="E112" s="6"/>
      <c r="F112" s="6"/>
      <c r="G112" s="6"/>
      <c r="H112" s="6"/>
      <c r="I112" s="6"/>
    </row>
    <row r="113" spans="1:9" ht="15">
      <c r="A113" s="6"/>
      <c r="B113" s="6"/>
      <c r="C113" s="6"/>
      <c r="D113" s="50" t="s">
        <v>66</v>
      </c>
      <c r="E113" s="6"/>
      <c r="F113" s="6"/>
      <c r="G113" s="6"/>
      <c r="H113" s="6"/>
      <c r="I113" s="6"/>
    </row>
    <row r="114" spans="1:9" ht="14.25">
      <c r="A114" s="6"/>
      <c r="B114" s="6"/>
      <c r="C114" s="6"/>
      <c r="D114" s="6"/>
      <c r="E114" s="6"/>
      <c r="F114" s="6">
        <v>1</v>
      </c>
      <c r="G114" s="6" t="s">
        <v>50</v>
      </c>
      <c r="H114" s="6"/>
      <c r="I114" s="6"/>
    </row>
    <row r="115" spans="1:9" ht="30.75" thickBot="1">
      <c r="A115" s="51" t="s">
        <v>58</v>
      </c>
      <c r="B115" s="20" t="s">
        <v>65</v>
      </c>
      <c r="C115" s="20" t="s">
        <v>64</v>
      </c>
      <c r="D115" s="40" t="s">
        <v>70</v>
      </c>
      <c r="E115" s="6"/>
      <c r="F115" s="52" t="s">
        <v>65</v>
      </c>
      <c r="G115" s="53" t="s">
        <v>64</v>
      </c>
      <c r="H115" s="54" t="s">
        <v>67</v>
      </c>
      <c r="I115" s="6"/>
    </row>
    <row r="116" spans="1:12" ht="15.75" thickBot="1">
      <c r="A116" s="51" t="s">
        <v>59</v>
      </c>
      <c r="B116" s="55">
        <f>+C93</f>
        <v>0.15061606989860368</v>
      </c>
      <c r="C116" s="56">
        <f>+D67</f>
        <v>474.4406201806016</v>
      </c>
      <c r="D116" s="40">
        <f>+C116/C116</f>
        <v>1</v>
      </c>
      <c r="E116" s="6"/>
      <c r="F116" s="57">
        <f>+B116*F114</f>
        <v>0.15061606989860368</v>
      </c>
      <c r="G116" s="58">
        <f>+F114*C116</f>
        <v>474.4406201806016</v>
      </c>
      <c r="H116" s="59">
        <f>+ROUNDUP(G116/50,0)</f>
        <v>10</v>
      </c>
      <c r="I116" s="40">
        <v>1</v>
      </c>
      <c r="K116">
        <f>+F116*1000000</f>
        <v>150616.0698986037</v>
      </c>
      <c r="L116">
        <f>+K116/36000</f>
        <v>4.183779719405658</v>
      </c>
    </row>
    <row r="117" spans="1:12" ht="15">
      <c r="A117" s="51" t="s">
        <v>60</v>
      </c>
      <c r="B117" s="55">
        <f>+B107</f>
        <v>0.25963489535236156</v>
      </c>
      <c r="C117" s="56">
        <f>+E110</f>
        <v>672.4543789626165</v>
      </c>
      <c r="D117" s="60">
        <f>+C117/C116</f>
        <v>1.417362574702475</v>
      </c>
      <c r="E117" s="32">
        <v>1.5</v>
      </c>
      <c r="F117" s="57">
        <f>+B117*F114</f>
        <v>0.25963489535236156</v>
      </c>
      <c r="G117" s="61">
        <f>+C117*F114</f>
        <v>672.4543789626165</v>
      </c>
      <c r="H117" s="34">
        <f>+F117*1000000/8000</f>
        <v>32.45436191904519</v>
      </c>
      <c r="I117" s="34">
        <f>+H117/H116</f>
        <v>3.245436191904519</v>
      </c>
      <c r="K117">
        <f>+D117*36000</f>
        <v>51025.0526892891</v>
      </c>
      <c r="L117">
        <f>+K117/8000</f>
        <v>6.378131586161137</v>
      </c>
    </row>
    <row r="118" spans="1:12" ht="15">
      <c r="A118" s="51" t="s">
        <v>61</v>
      </c>
      <c r="B118" s="55">
        <f>+C99</f>
        <v>0.3947490347490347</v>
      </c>
      <c r="C118" s="20">
        <f>+D87</f>
        <v>1022.4</v>
      </c>
      <c r="D118" s="60">
        <f>+C118/C116</f>
        <v>2.1549588220561953</v>
      </c>
      <c r="E118" s="36">
        <v>2.5</v>
      </c>
      <c r="F118" s="57">
        <f>+F114*B118</f>
        <v>0.3947490347490347</v>
      </c>
      <c r="G118" s="61">
        <f>+C118*F114</f>
        <v>1022.4</v>
      </c>
      <c r="H118" s="34">
        <f>+F118*1000000/8000</f>
        <v>49.34362934362934</v>
      </c>
      <c r="I118" s="34">
        <f>+H118/H116</f>
        <v>4.934362934362934</v>
      </c>
      <c r="J118" s="3">
        <f>+B125/8000</f>
        <v>24.375</v>
      </c>
      <c r="K118">
        <f>+D118*36000</f>
        <v>77578.51759402303</v>
      </c>
      <c r="L118">
        <f>+K118/8000</f>
        <v>9.697314699252878</v>
      </c>
    </row>
    <row r="119" spans="1:9" ht="15">
      <c r="A119" s="51" t="s">
        <v>62</v>
      </c>
      <c r="B119" s="20">
        <f>+C96</f>
        <v>0.195</v>
      </c>
      <c r="C119" s="20">
        <f>+B37</f>
        <v>195</v>
      </c>
      <c r="D119" s="62"/>
      <c r="E119" s="6"/>
      <c r="F119" s="57">
        <f>+B119*F114</f>
        <v>0.195</v>
      </c>
      <c r="G119" s="61">
        <f>+C119*F114</f>
        <v>195</v>
      </c>
      <c r="H119" s="6"/>
      <c r="I119" s="6"/>
    </row>
    <row r="120" spans="1:9" ht="15">
      <c r="A120" s="51" t="s">
        <v>63</v>
      </c>
      <c r="B120" s="20">
        <f>+D103</f>
        <v>0.01</v>
      </c>
      <c r="C120" s="20">
        <v>0</v>
      </c>
      <c r="D120" s="6"/>
      <c r="E120" s="6"/>
      <c r="F120" s="6"/>
      <c r="G120" s="6"/>
      <c r="H120" s="6"/>
      <c r="I120" s="6"/>
    </row>
    <row r="125" ht="12.75">
      <c r="B125">
        <f>+B119*1000000</f>
        <v>195000</v>
      </c>
    </row>
  </sheetData>
  <sheetProtection/>
  <mergeCells count="16">
    <mergeCell ref="B73:F73"/>
    <mergeCell ref="A23:F23"/>
    <mergeCell ref="A22:I22"/>
    <mergeCell ref="A40:D40"/>
    <mergeCell ref="A71:G71"/>
    <mergeCell ref="A29:A31"/>
    <mergeCell ref="B29:I29"/>
    <mergeCell ref="B30:I30"/>
    <mergeCell ref="B31:I31"/>
    <mergeCell ref="D15:I15"/>
    <mergeCell ref="D21:I21"/>
    <mergeCell ref="E20:H20"/>
    <mergeCell ref="E16:H16"/>
    <mergeCell ref="E17:H17"/>
    <mergeCell ref="E18:H18"/>
    <mergeCell ref="E19:H19"/>
  </mergeCells>
  <dataValidations count="4">
    <dataValidation type="list" allowBlank="1" showInputMessage="1" showErrorMessage="1" promptTitle="Tipo de cemento" prompt="Seleccione el tipo de cemento" sqref="B2">
      <formula1>$J$2:$J$6</formula1>
    </dataValidation>
    <dataValidation type="list" allowBlank="1" showInputMessage="1" showErrorMessage="1" sqref="B13">
      <formula1>$D$17:$D$20</formula1>
    </dataValidation>
    <dataValidation type="list" allowBlank="1" showInputMessage="1" showErrorMessage="1" sqref="B6">
      <formula1>$B$32:$I$32</formula1>
    </dataValidation>
    <dataValidation type="list" allowBlank="1" showInputMessage="1" showErrorMessage="1" promptTitle="Modulo de finura" prompt="Seleccione" errorTitle="ERROR" error="SELECCIONE" sqref="B10">
      <formula1>$B$74:$G$74</formula1>
    </dataValidation>
  </dataValidations>
  <printOptions/>
  <pageMargins left="0.7874015748031497" right="0.5905511811023623" top="0.984251968503937" bottom="0.984251968503937" header="0" footer="0"/>
  <pageSetup horizontalDpi="300" verticalDpi="300" orientation="portrait" scale="65" r:id="rId2"/>
  <headerFooter alignWithMargins="0">
    <oddHeader>&amp;C&amp;"Arial,Negrita"&amp;12DISEÑO MEZCLA DE CONCRETO</oddHeader>
    <oddFooter>&amp;R&amp;P de &amp;N</oddFooter>
  </headerFooter>
  <rowBreaks count="2" manualBreakCount="2">
    <brk id="39" max="8" man="1"/>
    <brk id="83" max="8"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WinuE</cp:lastModifiedBy>
  <cp:lastPrinted>2006-09-21T09:14:58Z</cp:lastPrinted>
  <dcterms:created xsi:type="dcterms:W3CDTF">2006-08-29T16:55:32Z</dcterms:created>
  <dcterms:modified xsi:type="dcterms:W3CDTF">2004-01-01T08:45:53Z</dcterms:modified>
  <cp:category/>
  <cp:version/>
  <cp:contentType/>
  <cp:contentStatus/>
</cp:coreProperties>
</file>